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oint72-my.sharepoint.com/personal/zach_mariani_point72_com/Documents/Stoinks/"/>
    </mc:Choice>
  </mc:AlternateContent>
  <xr:revisionPtr revIDLastSave="1627" documentId="8_{15AFD8A7-0DB4-4CC8-85F6-BFC3FD0CF687}" xr6:coauthVersionLast="47" xr6:coauthVersionMax="47" xr10:uidLastSave="{9AC60AA1-0FA2-4A25-AEA2-314680931E6B}"/>
  <bookViews>
    <workbookView xWindow="-110" yWindow="-110" windowWidth="38620" windowHeight="21220" xr2:uid="{A0BED69F-E2EE-4F5F-90FB-DF4B40916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1" l="1" a="1"/>
  <c r="AE5" i="1" l="1"/>
  <c r="V15" i="1" a="1"/>
  <c r="AF5" i="1" l="1"/>
  <c r="V15" i="1"/>
  <c r="W15" i="1" a="1"/>
  <c r="W15" i="1"/>
  <c r="M15" i="1" a="1"/>
  <c r="M15" i="1" l="1"/>
  <c r="P15" i="1" a="1"/>
  <c r="P15" i="1" l="1"/>
  <c r="J15" i="1" a="1"/>
  <c r="J15" i="1"/>
  <c r="I15" i="1" a="1"/>
  <c r="I15" i="1"/>
  <c r="H15" i="1" a="1"/>
  <c r="H15" i="1"/>
  <c r="O15" i="1" a="1"/>
  <c r="O15" i="1"/>
  <c r="F15" i="1" a="1"/>
  <c r="F15" i="1"/>
  <c r="S15" i="1" a="1"/>
  <c r="L15" i="1" a="1"/>
  <c r="N15" i="1" a="1"/>
  <c r="S15" i="1" l="1"/>
  <c r="L15" i="1"/>
  <c r="N15" i="1"/>
  <c r="K15" i="1" a="1"/>
  <c r="K15" i="1"/>
  <c r="G15" i="1" a="1"/>
  <c r="G15" i="1"/>
  <c r="X15" i="1" l="1"/>
  <c r="Y15" i="1"/>
  <c r="Q15" i="1"/>
  <c r="J40" i="1" a="1"/>
  <c r="J40" i="1" l="1"/>
  <c r="M16" i="1" a="1"/>
  <c r="T15" i="1" l="1"/>
  <c r="M16" i="1"/>
  <c r="K40" i="1" a="1"/>
  <c r="K40" i="1"/>
  <c r="AE12" i="1" a="1"/>
  <c r="AE12" i="1"/>
  <c r="H8" i="1" a="1"/>
  <c r="H8" i="1"/>
  <c r="H43" i="1" a="1"/>
  <c r="H43" i="1"/>
  <c r="I38" i="1" a="1"/>
  <c r="I38" i="1"/>
  <c r="O4" i="1" a="1"/>
  <c r="O4" i="1"/>
  <c r="O34" i="1" a="1"/>
  <c r="O34" i="1"/>
  <c r="F40" i="1" a="1"/>
  <c r="F40" i="1"/>
  <c r="P40" i="1" a="1"/>
  <c r="P40" i="1"/>
  <c r="O23" i="1" a="1"/>
  <c r="O23" i="1"/>
  <c r="G22" i="1" a="1"/>
  <c r="G22" i="1"/>
  <c r="N34" i="1" a="1"/>
  <c r="N34" i="1"/>
  <c r="O16" i="1" a="1"/>
  <c r="O16" i="1"/>
  <c r="K22" i="1" a="1"/>
  <c r="K22" i="1"/>
  <c r="J4" i="1" a="1"/>
  <c r="J4" i="1"/>
  <c r="M22" i="1" a="1"/>
  <c r="M22" i="1"/>
  <c r="O22" i="1" a="1"/>
  <c r="O22" i="1"/>
  <c r="M5" i="1" a="1"/>
  <c r="M5" i="1"/>
  <c r="M44" i="1" a="1"/>
  <c r="M44" i="1"/>
  <c r="J22" i="1" a="1"/>
  <c r="J22" i="1"/>
  <c r="P34" i="1" a="1"/>
  <c r="P34" i="1"/>
  <c r="O5" i="1" a="1"/>
  <c r="O5" i="1"/>
  <c r="O44" i="1" a="1"/>
  <c r="O44" i="1"/>
  <c r="H34" i="1" a="1"/>
  <c r="H34" i="1"/>
  <c r="F8" i="1" a="1"/>
  <c r="F8" i="1"/>
  <c r="F43" i="1" a="1"/>
  <c r="F43" i="1"/>
  <c r="G38" i="1" a="1"/>
  <c r="G38" i="1"/>
  <c r="P7" i="1" a="1"/>
  <c r="P7" i="1"/>
  <c r="P46" i="1" a="1"/>
  <c r="P46" i="1"/>
  <c r="J23" i="1" a="1"/>
  <c r="J23" i="1"/>
  <c r="P8" i="1" a="1"/>
  <c r="P8" i="1"/>
  <c r="P43" i="1" a="1"/>
  <c r="P43" i="1"/>
  <c r="I34" i="1" a="1"/>
  <c r="I34" i="1"/>
  <c r="J8" i="1" a="1"/>
  <c r="J8" i="1"/>
  <c r="J43" i="1" a="1"/>
  <c r="J43" i="1"/>
  <c r="L40" i="1" a="1"/>
  <c r="L40" i="1"/>
  <c r="F34" i="1" a="1"/>
  <c r="F34" i="1"/>
  <c r="K23" i="1" a="1"/>
  <c r="K23" i="1"/>
  <c r="J5" i="1" a="1"/>
  <c r="J5" i="1"/>
  <c r="J44" i="1" a="1"/>
  <c r="J44" i="1"/>
  <c r="F23" i="1" a="1"/>
  <c r="F23" i="1"/>
  <c r="G16" i="1" a="1"/>
  <c r="G16" i="1"/>
  <c r="P5" i="1" a="1"/>
  <c r="P5" i="1"/>
  <c r="P44" i="1" a="1"/>
  <c r="P44" i="1"/>
  <c r="J34" i="1" a="1"/>
  <c r="J34" i="1"/>
  <c r="M7" i="1" a="1"/>
  <c r="M7" i="1"/>
  <c r="M46" i="1" a="1"/>
  <c r="M46" i="1"/>
  <c r="M4" i="1" a="1"/>
  <c r="M4" i="1"/>
  <c r="AE4" i="1" a="1"/>
  <c r="AE4" i="1"/>
  <c r="K4" i="1" a="1"/>
  <c r="K4" i="1"/>
  <c r="F5" i="1" a="1"/>
  <c r="F5" i="1"/>
  <c r="F44" i="1" a="1"/>
  <c r="F44" i="1"/>
  <c r="M40" i="1" a="1"/>
  <c r="M40" i="1"/>
  <c r="I7" i="1" a="1"/>
  <c r="I7" i="1"/>
  <c r="I46" i="1" a="1"/>
  <c r="I46" i="1"/>
  <c r="K8" i="1" a="1"/>
  <c r="K8" i="1"/>
  <c r="K43" i="1" a="1"/>
  <c r="K43" i="1"/>
  <c r="F4" i="1" a="1"/>
  <c r="F4" i="1"/>
  <c r="P16" i="1" a="1"/>
  <c r="P16" i="1"/>
  <c r="K34" i="1" a="1"/>
  <c r="K34" i="1"/>
  <c r="N16" i="1" a="1"/>
  <c r="N16" i="1"/>
  <c r="I22" i="1" a="1"/>
  <c r="I22" i="1"/>
  <c r="N5" i="1" a="1"/>
  <c r="N5" i="1"/>
  <c r="N44" i="1" a="1"/>
  <c r="N44" i="1"/>
  <c r="M23" i="1" a="1"/>
  <c r="M23" i="1"/>
  <c r="L8" i="1" a="1"/>
  <c r="L8" i="1"/>
  <c r="L43" i="1" a="1"/>
  <c r="L43" i="1"/>
  <c r="H4" i="1" a="1"/>
  <c r="H4" i="1"/>
  <c r="AE6" i="1" a="1"/>
  <c r="AE6" i="1"/>
  <c r="K16" i="1" a="1"/>
  <c r="K16" i="1"/>
  <c r="G8" i="1" a="1"/>
  <c r="G8" i="1"/>
  <c r="G43" i="1" a="1"/>
  <c r="G43" i="1"/>
  <c r="M38" i="1" a="1"/>
  <c r="M38" i="1"/>
  <c r="G23" i="1" a="1"/>
  <c r="G23" i="1"/>
  <c r="H38" i="1" a="1"/>
  <c r="H38" i="1"/>
  <c r="I8" i="1" a="1"/>
  <c r="I8" i="1"/>
  <c r="I43" i="1" a="1"/>
  <c r="I43" i="1"/>
  <c r="G4" i="1" a="1"/>
  <c r="G4" i="1"/>
  <c r="N38" i="1" a="1"/>
  <c r="N38" i="1"/>
  <c r="L34" i="1" a="1"/>
  <c r="L34" i="1"/>
  <c r="G40" i="1" a="1"/>
  <c r="G40" i="1"/>
  <c r="H23" i="1" a="1"/>
  <c r="H23" i="1"/>
  <c r="P38" i="1" a="1"/>
  <c r="P38" i="1"/>
  <c r="G7" i="1" a="1"/>
  <c r="G7" i="1"/>
  <c r="G46" i="1" a="1"/>
  <c r="G46" i="1"/>
  <c r="N7" i="1" a="1"/>
  <c r="N7" i="1"/>
  <c r="N46" i="1" a="1"/>
  <c r="N46" i="1"/>
  <c r="H7" i="1" a="1"/>
  <c r="H7" i="1"/>
  <c r="H46" i="1" a="1"/>
  <c r="H46" i="1"/>
  <c r="M8" i="1" a="1"/>
  <c r="M8" i="1"/>
  <c r="M43" i="1" a="1"/>
  <c r="M43" i="1"/>
  <c r="P4" i="1" a="1"/>
  <c r="P4" i="1"/>
  <c r="K5" i="1" a="1"/>
  <c r="K5" i="1"/>
  <c r="K44" i="1" a="1"/>
  <c r="K44" i="1"/>
  <c r="H40" i="1" a="1"/>
  <c r="H40" i="1"/>
  <c r="K7" i="1" a="1"/>
  <c r="K7" i="1"/>
  <c r="K46" i="1" a="1"/>
  <c r="K46" i="1"/>
  <c r="I23" i="1" a="1"/>
  <c r="I23" i="1"/>
  <c r="N8" i="1" a="1"/>
  <c r="N8" i="1"/>
  <c r="N43" i="1" a="1"/>
  <c r="N43" i="1"/>
  <c r="I5" i="1" a="1"/>
  <c r="I5" i="1"/>
  <c r="I44" i="1" a="1"/>
  <c r="I44" i="1"/>
  <c r="H16" i="1" a="1"/>
  <c r="H16" i="1"/>
  <c r="O38" i="1" a="1"/>
  <c r="O38" i="1"/>
  <c r="J38" i="1" a="1"/>
  <c r="J38" i="1"/>
  <c r="F38" i="1" a="1"/>
  <c r="F38" i="1"/>
  <c r="K38" i="1" a="1"/>
  <c r="K38" i="1"/>
  <c r="N22" i="1" a="1"/>
  <c r="N22" i="1"/>
  <c r="F16" i="1" a="1"/>
  <c r="F16" i="1"/>
  <c r="L16" i="1" a="1"/>
  <c r="L4" i="1" a="1"/>
  <c r="L16" i="1" l="1"/>
  <c r="L4" i="1"/>
  <c r="L5" i="1" a="1"/>
  <c r="L5" i="1"/>
  <c r="L44" i="1" a="1"/>
  <c r="L44" i="1"/>
  <c r="M34" i="1" a="1"/>
  <c r="M34" i="1"/>
  <c r="P23" i="1" a="1"/>
  <c r="P23" i="1"/>
  <c r="F22" i="1" a="1"/>
  <c r="F22" i="1"/>
  <c r="L22" i="1" a="1"/>
  <c r="F7" i="1" a="1"/>
  <c r="L22" i="1" l="1"/>
  <c r="F7" i="1"/>
  <c r="L7" i="1" a="1"/>
  <c r="F46" i="1" a="1"/>
  <c r="L7" i="1" l="1"/>
  <c r="F46" i="1"/>
  <c r="L46" i="1" a="1"/>
  <c r="J16" i="1" a="1"/>
  <c r="L46" i="1" l="1"/>
  <c r="J16" i="1"/>
  <c r="N23" i="1" a="1"/>
  <c r="N23" i="1"/>
  <c r="O7" i="1" a="1"/>
  <c r="O7" i="1"/>
  <c r="O46" i="1" a="1"/>
  <c r="O46" i="1"/>
  <c r="G5" i="1" a="1"/>
  <c r="G5" i="1"/>
  <c r="G44" i="1" a="1"/>
  <c r="G44" i="1"/>
  <c r="L23" i="1" a="1"/>
  <c r="L23" i="1"/>
  <c r="H5" i="1" a="1"/>
  <c r="H5" i="1"/>
  <c r="H44" i="1" a="1"/>
  <c r="H44" i="1"/>
  <c r="I40" i="1" a="1"/>
  <c r="I40" i="1"/>
  <c r="L38" i="1" a="1"/>
  <c r="L38" i="1"/>
  <c r="G34" i="1" a="1"/>
  <c r="G34" i="1"/>
  <c r="N40" i="1" a="1"/>
  <c r="N40" i="1"/>
  <c r="J7" i="1" a="1"/>
  <c r="J7" i="1"/>
  <c r="J46" i="1" a="1"/>
  <c r="J46" i="1"/>
  <c r="N4" i="1" a="1"/>
  <c r="N4" i="1"/>
  <c r="I4" i="1" a="1"/>
  <c r="I4" i="1"/>
  <c r="P22" i="1" a="1"/>
  <c r="P22" i="1"/>
  <c r="O8" i="1" a="1"/>
  <c r="O8" i="1"/>
  <c r="O43" i="1" a="1"/>
  <c r="O43" i="1"/>
  <c r="AE14" i="1" a="1"/>
  <c r="AE14" i="1"/>
  <c r="H22" i="1" a="1"/>
  <c r="H22" i="1"/>
  <c r="I16" i="1" a="1"/>
  <c r="I16" i="1"/>
  <c r="O40" i="1" a="1"/>
  <c r="O40" i="1"/>
  <c r="N33" i="1" a="1"/>
  <c r="N33" i="1"/>
  <c r="N37" i="1" a="1"/>
  <c r="N37" i="1"/>
  <c r="N45" i="1" a="1"/>
  <c r="N45" i="1"/>
  <c r="AE9" i="1" a="1"/>
  <c r="AE9" i="1"/>
  <c r="I47" i="1" a="1"/>
  <c r="I47" i="1"/>
  <c r="I12" i="1" a="1"/>
  <c r="I12" i="1"/>
  <c r="F10" i="1" a="1"/>
  <c r="F10" i="1"/>
  <c r="G11" i="1" a="1"/>
  <c r="G11" i="1"/>
  <c r="P24" i="1" a="1"/>
  <c r="P24" i="1"/>
  <c r="O47" i="1" a="1"/>
  <c r="O47" i="1"/>
  <c r="O12" i="1" a="1"/>
  <c r="O12" i="1"/>
  <c r="G33" i="1" a="1"/>
  <c r="G33" i="1"/>
  <c r="O27" i="1" a="1"/>
  <c r="O27" i="1"/>
  <c r="K45" i="1" a="1"/>
  <c r="K45" i="1"/>
  <c r="P37" i="1" a="1"/>
  <c r="P37" i="1"/>
  <c r="N27" i="1" a="1"/>
  <c r="N27" i="1"/>
  <c r="G45" i="1" a="1"/>
  <c r="G45" i="1"/>
  <c r="F11" i="1" a="1"/>
  <c r="F11" i="1"/>
  <c r="M33" i="1" a="1"/>
  <c r="M33" i="1"/>
  <c r="P33" i="1" a="1"/>
  <c r="P33" i="1"/>
  <c r="G37" i="1" a="1"/>
  <c r="G37" i="1"/>
  <c r="J11" i="1" a="1"/>
  <c r="J11" i="1"/>
  <c r="I24" i="1" a="1"/>
  <c r="I24" i="1"/>
  <c r="K33" i="1" a="1"/>
  <c r="K33" i="1"/>
  <c r="O37" i="1" a="1"/>
  <c r="O37" i="1"/>
  <c r="H47" i="1" a="1"/>
  <c r="H47" i="1"/>
  <c r="H12" i="1" a="1"/>
  <c r="H12" i="1"/>
  <c r="M11" i="1" a="1"/>
  <c r="M11" i="1"/>
  <c r="H10" i="1" a="1"/>
  <c r="H10" i="1"/>
  <c r="F27" i="1" a="1"/>
  <c r="F27" i="1"/>
  <c r="P6" i="1" a="1"/>
  <c r="P6" i="1"/>
  <c r="J33" i="1" a="1"/>
  <c r="J33" i="1"/>
  <c r="O24" i="1" a="1"/>
  <c r="O24" i="1"/>
  <c r="I19" i="1" a="1"/>
  <c r="I19" i="1"/>
  <c r="F47" i="1" a="1"/>
  <c r="F47" i="1"/>
  <c r="F12" i="1" a="1"/>
  <c r="F12" i="1"/>
  <c r="J24" i="1" a="1"/>
  <c r="J24" i="1"/>
  <c r="O19" i="1" a="1"/>
  <c r="O19" i="1"/>
  <c r="J6" i="1" a="1"/>
  <c r="J6" i="1"/>
  <c r="H37" i="1" a="1"/>
  <c r="H37" i="1"/>
  <c r="K19" i="1" a="1"/>
  <c r="K19" i="1"/>
  <c r="P45" i="1" a="1"/>
  <c r="P45" i="1"/>
  <c r="J27" i="1" a="1"/>
  <c r="J27" i="1"/>
  <c r="AE8" i="1" a="1"/>
  <c r="AE8" i="1"/>
  <c r="H33" i="1" a="1"/>
  <c r="H33" i="1"/>
  <c r="N10" i="1" a="1"/>
  <c r="N10" i="1"/>
  <c r="O33" i="1" a="1"/>
  <c r="O33" i="1"/>
  <c r="K6" i="1" a="1"/>
  <c r="K6" i="1"/>
  <c r="P10" i="1" a="1"/>
  <c r="P10" i="1"/>
  <c r="P19" i="1" a="1"/>
  <c r="P19" i="1"/>
  <c r="M24" i="1" a="1"/>
  <c r="M24" i="1"/>
  <c r="J47" i="1" a="1"/>
  <c r="J47" i="1"/>
  <c r="J12" i="1" a="1"/>
  <c r="J12" i="1"/>
  <c r="H27" i="1" a="1"/>
  <c r="H27" i="1"/>
  <c r="H24" i="1" a="1"/>
  <c r="H24" i="1"/>
  <c r="I33" i="1" a="1"/>
  <c r="I33" i="1"/>
  <c r="O10" i="1" a="1"/>
  <c r="O10" i="1"/>
  <c r="I37" i="1" a="1"/>
  <c r="I37" i="1"/>
  <c r="L47" i="1" a="1"/>
  <c r="L47" i="1"/>
  <c r="L12" i="1" a="1"/>
  <c r="L12" i="1"/>
  <c r="F6" i="1" a="1"/>
  <c r="F6" i="1"/>
  <c r="M6" i="1" a="1"/>
  <c r="M6" i="1"/>
  <c r="M37" i="1" a="1"/>
  <c r="M37" i="1"/>
  <c r="N19" i="1" a="1"/>
  <c r="N19" i="1"/>
  <c r="K10" i="1" a="1"/>
  <c r="K10" i="1"/>
  <c r="K47" i="1" a="1"/>
  <c r="K47" i="1"/>
  <c r="K12" i="1" a="1"/>
  <c r="K12" i="1"/>
  <c r="G10" i="1" a="1"/>
  <c r="G10" i="1"/>
  <c r="M47" i="1" a="1"/>
  <c r="M47" i="1"/>
  <c r="M12" i="1" a="1"/>
  <c r="M12" i="1"/>
  <c r="AE11" i="1" a="1"/>
  <c r="AE11" i="1"/>
  <c r="O11" i="1" a="1"/>
  <c r="O11" i="1"/>
  <c r="H6" i="1" a="1"/>
  <c r="H6" i="1"/>
  <c r="I27" i="1" a="1"/>
  <c r="I27" i="1"/>
  <c r="H45" i="1" a="1"/>
  <c r="H45" i="1"/>
  <c r="J45" i="1" a="1"/>
  <c r="J45" i="1"/>
  <c r="L10" i="1" a="1"/>
  <c r="L10" i="1"/>
  <c r="K37" i="1" a="1"/>
  <c r="K37" i="1"/>
  <c r="K24" i="1" a="1"/>
  <c r="K24" i="1"/>
  <c r="H11" i="1" a="1"/>
  <c r="H11" i="1"/>
  <c r="N6" i="1" a="1"/>
  <c r="N6" i="1"/>
  <c r="P27" i="1" a="1"/>
  <c r="P27" i="1"/>
  <c r="F19" i="1" a="1"/>
  <c r="F19" i="1"/>
  <c r="L19" i="1" a="1"/>
  <c r="N47" i="1" a="1"/>
  <c r="L19" i="1" l="1"/>
  <c r="N47" i="1"/>
  <c r="N12" i="1" a="1"/>
  <c r="N12" i="1"/>
  <c r="G47" i="1" a="1"/>
  <c r="G47" i="1"/>
  <c r="G12" i="1" a="1"/>
  <c r="G12" i="1"/>
  <c r="M27" i="1" a="1"/>
  <c r="M27" i="1"/>
  <c r="G6" i="1" a="1"/>
  <c r="G6" i="1"/>
  <c r="G19" i="1" a="1"/>
  <c r="G19" i="1"/>
  <c r="F45" i="1" a="1"/>
  <c r="F45" i="1"/>
  <c r="G24" i="1" a="1"/>
  <c r="G24" i="1"/>
  <c r="I11" i="1" a="1"/>
  <c r="I11" i="1"/>
  <c r="M45" i="1" a="1"/>
  <c r="M45" i="1"/>
  <c r="N24" i="1" a="1"/>
  <c r="N24" i="1"/>
  <c r="H19" i="1" a="1"/>
  <c r="H19" i="1"/>
  <c r="N11" i="1" a="1"/>
  <c r="N11" i="1"/>
  <c r="O45" i="1" a="1"/>
  <c r="O45" i="1"/>
  <c r="J10" i="1" a="1"/>
  <c r="J10" i="1"/>
  <c r="M10" i="1" a="1"/>
  <c r="M10" i="1"/>
  <c r="L6" i="1" a="1"/>
  <c r="L6" i="1"/>
  <c r="I6" i="1" a="1"/>
  <c r="I6" i="1"/>
  <c r="I45" i="1" a="1"/>
  <c r="I45" i="1"/>
  <c r="J37" i="1" a="1"/>
  <c r="J37" i="1"/>
  <c r="K11" i="1" a="1"/>
  <c r="K11" i="1"/>
  <c r="G27" i="1" a="1"/>
  <c r="G27" i="1"/>
  <c r="AE10" i="1" a="1"/>
  <c r="AE10" i="1"/>
  <c r="M19" i="1" a="1"/>
  <c r="M19" i="1"/>
  <c r="L45" i="1" a="1"/>
  <c r="L45" i="1"/>
  <c r="P11" i="1" a="1"/>
  <c r="P11" i="1"/>
  <c r="F37" i="1" a="1"/>
  <c r="F37" i="1"/>
  <c r="L37" i="1" a="1"/>
  <c r="F24" i="1" a="1"/>
  <c r="L37" i="1" l="1"/>
  <c r="F24" i="1"/>
  <c r="L24" i="1" a="1"/>
  <c r="O6" i="1" a="1"/>
  <c r="L24" i="1" l="1"/>
  <c r="O6" i="1"/>
  <c r="F33" i="1" a="1"/>
  <c r="F33" i="1"/>
  <c r="L33" i="1" a="1"/>
  <c r="J19" i="1" a="1"/>
  <c r="L33" i="1" l="1"/>
  <c r="J19" i="1"/>
  <c r="I10" i="1" a="1"/>
  <c r="I10" i="1"/>
  <c r="P47" i="1" a="1"/>
  <c r="P47" i="1"/>
  <c r="P12" i="1" a="1"/>
  <c r="P12" i="1"/>
  <c r="K27" i="1" a="1"/>
  <c r="K27" i="1"/>
  <c r="L27" i="1" a="1"/>
  <c r="L27" i="1"/>
  <c r="L11" i="1" a="1"/>
  <c r="L11" i="1"/>
  <c r="F20" i="1" a="1"/>
  <c r="F20" i="1"/>
  <c r="F30" i="1" a="1"/>
  <c r="F30" i="1"/>
  <c r="J30" i="1" a="1"/>
  <c r="J30" i="1"/>
  <c r="F26" i="1" a="1"/>
  <c r="F26" i="1"/>
  <c r="N17" i="1" a="1"/>
  <c r="N17" i="1"/>
  <c r="P20" i="1" a="1"/>
  <c r="P20" i="1"/>
  <c r="P35" i="1" a="1"/>
  <c r="P35" i="1"/>
  <c r="K35" i="1" a="1"/>
  <c r="K35" i="1"/>
  <c r="K17" i="1" a="1"/>
  <c r="K17" i="1"/>
  <c r="F35" i="1" a="1"/>
  <c r="F35" i="1"/>
  <c r="P30" i="1" a="1"/>
  <c r="P30" i="1"/>
  <c r="F17" i="1" a="1"/>
  <c r="F17" i="1"/>
  <c r="I17" i="1" a="1"/>
  <c r="I17" i="1"/>
  <c r="N20" i="1" a="1"/>
  <c r="N20" i="1"/>
  <c r="J31" i="1" a="1"/>
  <c r="J31" i="1"/>
  <c r="L35" i="1" a="1"/>
  <c r="L35" i="1"/>
  <c r="I35" i="1" a="1"/>
  <c r="I35" i="1"/>
  <c r="N30" i="1" a="1"/>
  <c r="N30" i="1"/>
  <c r="I14" i="1" a="1"/>
  <c r="I14" i="1"/>
  <c r="AE13" i="1" a="1"/>
  <c r="AE13" i="1"/>
  <c r="J20" i="1" a="1"/>
  <c r="J20" i="1"/>
  <c r="I26" i="1" a="1"/>
  <c r="I26" i="1"/>
  <c r="I20" i="1" a="1"/>
  <c r="I20" i="1"/>
  <c r="H20" i="1" a="1"/>
  <c r="H20" i="1"/>
  <c r="K14" i="1" a="1"/>
  <c r="K14" i="1"/>
  <c r="L26" i="1" a="1"/>
  <c r="L26" i="1"/>
  <c r="J26" i="1" a="1"/>
  <c r="J26" i="1"/>
  <c r="O26" i="1" a="1"/>
  <c r="O26" i="1"/>
  <c r="O30" i="1" a="1"/>
  <c r="O30" i="1"/>
  <c r="H30" i="1" a="1"/>
  <c r="H30" i="1"/>
  <c r="H17" i="1" a="1"/>
  <c r="H17" i="1"/>
  <c r="P14" i="1" a="1"/>
  <c r="P14" i="1"/>
  <c r="H26" i="1" a="1"/>
  <c r="H26" i="1"/>
  <c r="K20" i="1" a="1"/>
  <c r="K20" i="1"/>
  <c r="H14" i="1" a="1"/>
  <c r="H14" i="1"/>
  <c r="G35" i="1" a="1"/>
  <c r="G35" i="1"/>
  <c r="F31" i="1" a="1"/>
  <c r="F31" i="1"/>
  <c r="L31" i="1" a="1"/>
  <c r="M20" i="1" a="1"/>
  <c r="L31" i="1" l="1"/>
  <c r="M20" i="1"/>
  <c r="I30" i="1" a="1"/>
  <c r="I30" i="1"/>
  <c r="O14" i="1" a="1"/>
  <c r="O14" i="1"/>
  <c r="O20" i="1" a="1"/>
  <c r="O20" i="1"/>
  <c r="O31" i="1" a="1"/>
  <c r="O31" i="1"/>
  <c r="L17" i="1" a="1"/>
  <c r="L17" i="1"/>
  <c r="M17" i="1" a="1"/>
  <c r="M17" i="1"/>
  <c r="G26" i="1" a="1"/>
  <c r="G26" i="1"/>
  <c r="L30" i="1" a="1"/>
  <c r="L30" i="1"/>
  <c r="J14" i="1" a="1"/>
  <c r="J14" i="1"/>
  <c r="K26" i="1" a="1"/>
  <c r="K26" i="1"/>
  <c r="K31" i="1" a="1"/>
  <c r="K31" i="1"/>
  <c r="J35" i="1" a="1"/>
  <c r="J35" i="1"/>
  <c r="AE7" i="1" a="1"/>
  <c r="AE7" i="1"/>
  <c r="I31" i="1" a="1"/>
  <c r="I31" i="1"/>
  <c r="M35" i="1" a="1"/>
  <c r="M35" i="1"/>
  <c r="P26" i="1" a="1"/>
  <c r="P26" i="1"/>
  <c r="G14" i="1" a="1"/>
  <c r="G14" i="1"/>
  <c r="H31" i="1" a="1"/>
  <c r="H31" i="1"/>
  <c r="P31" i="1" a="1"/>
  <c r="P31" i="1"/>
  <c r="N14" i="1" a="1"/>
  <c r="N14" i="1"/>
  <c r="N35" i="1" a="1"/>
  <c r="N35" i="1"/>
  <c r="P17" i="1" a="1"/>
  <c r="P17" i="1"/>
  <c r="G30" i="1" a="1"/>
  <c r="G30" i="1"/>
  <c r="AE3" i="1" a="1"/>
  <c r="AE3" i="1"/>
  <c r="G20" i="1" a="1"/>
  <c r="G20" i="1"/>
  <c r="H35" i="1" a="1"/>
  <c r="H35" i="1"/>
  <c r="K30" i="1" a="1"/>
  <c r="K30" i="1"/>
  <c r="G31" i="1" a="1"/>
  <c r="G31" i="1"/>
  <c r="G17" i="1" a="1"/>
  <c r="G17" i="1"/>
  <c r="F14" i="1" a="1"/>
  <c r="F14" i="1"/>
  <c r="L14" i="1" a="1"/>
  <c r="M14" i="1" a="1"/>
  <c r="L14" i="1" l="1"/>
  <c r="M14" i="1"/>
  <c r="O17" i="1" a="1"/>
  <c r="O17" i="1"/>
  <c r="N31" i="1" a="1"/>
  <c r="N31" i="1"/>
  <c r="N26" i="1" a="1"/>
  <c r="N26" i="1"/>
  <c r="M26" i="1" a="1"/>
  <c r="M26" i="1"/>
  <c r="L20" i="1" a="1"/>
  <c r="L20" i="1"/>
  <c r="M31" i="1" a="1"/>
  <c r="M31" i="1"/>
  <c r="O35" i="1" a="1"/>
  <c r="O35" i="1"/>
  <c r="M30" i="1" a="1"/>
  <c r="M30" i="1"/>
  <c r="J17" i="1" a="1"/>
  <c r="J17" i="1"/>
  <c r="P28" i="1" a="1"/>
  <c r="P28" i="1"/>
  <c r="M28" i="1" a="1"/>
  <c r="M28" i="1"/>
  <c r="O28" i="1" a="1"/>
  <c r="O28" i="1"/>
  <c r="G28" i="1" a="1"/>
  <c r="G28" i="1"/>
  <c r="N28" i="1" a="1"/>
  <c r="N28" i="1"/>
  <c r="F28" i="1" a="1"/>
  <c r="F28" i="1"/>
  <c r="L28" i="1" a="1"/>
  <c r="G62" i="1" a="1"/>
  <c r="L28" i="1" l="1"/>
  <c r="G62" i="1"/>
  <c r="C63" i="1" a="1"/>
  <c r="C63" i="1"/>
  <c r="C62" i="1" a="1"/>
  <c r="C62" i="1"/>
  <c r="G63" i="1" a="1"/>
  <c r="G63" i="1"/>
  <c r="D63" i="1" a="1"/>
  <c r="D63" i="1"/>
  <c r="D62" i="1" a="1"/>
  <c r="D62" i="1"/>
  <c r="F62" i="1" a="1"/>
  <c r="F62" i="1"/>
  <c r="V43" i="1" a="1"/>
  <c r="V43" i="1"/>
  <c r="V4" i="1" a="1"/>
  <c r="V4" i="1"/>
  <c r="V40" i="1" a="1"/>
  <c r="V40" i="1"/>
  <c r="V37" i="1" a="1"/>
  <c r="V37" i="1"/>
  <c r="V33" i="1" a="1"/>
  <c r="V33" i="1"/>
  <c r="V30" i="1" a="1"/>
  <c r="V30" i="1"/>
  <c r="V26" i="1" a="1"/>
  <c r="V26" i="1"/>
  <c r="V22" i="1" a="1"/>
  <c r="V22" i="1"/>
  <c r="V19" i="1" a="1"/>
  <c r="V19" i="1"/>
  <c r="V14" i="1" a="1"/>
  <c r="V14" i="1"/>
  <c r="V10" i="1" a="1"/>
  <c r="V10" i="1"/>
  <c r="E62" i="1" a="1"/>
  <c r="E62" i="1"/>
  <c r="E63" i="1" a="1"/>
  <c r="E63" i="1"/>
  <c r="W43" i="1" a="1"/>
  <c r="W43" i="1"/>
  <c r="W4" i="1" a="1"/>
  <c r="W4" i="1"/>
  <c r="W40" i="1" a="1"/>
  <c r="W40" i="1"/>
  <c r="W37" i="1" a="1"/>
  <c r="W37" i="1"/>
  <c r="W33" i="1" a="1"/>
  <c r="W33" i="1"/>
  <c r="W30" i="1" a="1"/>
  <c r="W30" i="1"/>
  <c r="W26" i="1" a="1"/>
  <c r="W26" i="1"/>
  <c r="W22" i="1" a="1"/>
  <c r="W22" i="1"/>
  <c r="W19" i="1" a="1"/>
  <c r="W19" i="1"/>
  <c r="W14" i="1" a="1"/>
  <c r="W14" i="1"/>
  <c r="W10" i="1" a="1"/>
  <c r="W10" i="1"/>
  <c r="F63" i="1" a="1"/>
  <c r="F63" i="1"/>
  <c r="C64" i="1" a="1"/>
  <c r="C64" i="1"/>
  <c r="G64" i="1" a="1"/>
  <c r="G64" i="1"/>
  <c r="D64" i="1" a="1"/>
  <c r="D64" i="1"/>
  <c r="F64" i="1" a="1"/>
  <c r="F64" i="1"/>
  <c r="E64" i="1" a="1"/>
  <c r="E64" i="1"/>
  <c r="S33" i="1" a="1"/>
  <c r="S33" i="1"/>
  <c r="S19" i="1" a="1"/>
  <c r="S19" i="1"/>
  <c r="S30" i="1" a="1"/>
  <c r="S30" i="1"/>
  <c r="S26" i="1" a="1"/>
  <c r="S26" i="1"/>
  <c r="S40" i="1" a="1"/>
  <c r="S40" i="1"/>
  <c r="S4" i="1" a="1"/>
  <c r="S4" i="1"/>
  <c r="S14" i="1" a="1"/>
  <c r="S14" i="1"/>
  <c r="S37" i="1" a="1"/>
  <c r="S37" i="1"/>
  <c r="S22" i="1" a="1"/>
  <c r="S22" i="1"/>
  <c r="S43" i="1" a="1"/>
  <c r="S43" i="1"/>
  <c r="S10" i="1" a="1"/>
  <c r="S10" i="1"/>
  <c r="Z4" i="1"/>
  <c r="Z5" i="1" s="1"/>
  <c r="Z6" i="1" s="1"/>
  <c r="Z7" i="1" s="1"/>
  <c r="Z8" i="1" s="1"/>
  <c r="Z9" i="1" s="1"/>
  <c r="Z10" i="1" s="1"/>
  <c r="Z11" i="1" s="1"/>
  <c r="Z12" i="1" s="1"/>
  <c r="Z13" i="1" s="1"/>
  <c r="Q47" i="1" l="1"/>
  <c r="AI6" i="1" a="1"/>
  <c r="AH6" i="1" a="1"/>
  <c r="AG6" i="1" a="1"/>
  <c r="AG6" i="1" l="1"/>
  <c r="AF6" i="1" s="1"/>
  <c r="AH6" i="1"/>
  <c r="AI6" i="1"/>
  <c r="Q46" i="1"/>
  <c r="Q45" i="1"/>
  <c r="Q44" i="1"/>
  <c r="Q43" i="1"/>
  <c r="Y43" i="1" l="1"/>
  <c r="X43" i="1"/>
  <c r="T43" i="1"/>
  <c r="Q40" i="1" l="1"/>
  <c r="Q8" i="1"/>
  <c r="AH9" i="1" a="1"/>
  <c r="AG11" i="1" a="1"/>
  <c r="AH12" i="1" a="1"/>
  <c r="AG9" i="1" a="1"/>
  <c r="AG8" i="1" a="1"/>
  <c r="AI9" i="1" a="1"/>
  <c r="AG14" i="1" a="1"/>
  <c r="AG12" i="1" a="1"/>
  <c r="AG4" i="1" a="1"/>
  <c r="AI12" i="1" a="1"/>
  <c r="AI9" i="1" l="1"/>
  <c r="AG8" i="1"/>
  <c r="AG11" i="1"/>
  <c r="AF11" i="1" s="1"/>
  <c r="AI12" i="1"/>
  <c r="AG4" i="1"/>
  <c r="AF4" i="1" s="1"/>
  <c r="AG12" i="1"/>
  <c r="AF12" i="1" s="1"/>
  <c r="AG14" i="1"/>
  <c r="AG9" i="1"/>
  <c r="AH12" i="1"/>
  <c r="AH9" i="1"/>
  <c r="Q38" i="1"/>
  <c r="Q37" i="1"/>
  <c r="AF9" i="1" l="1"/>
  <c r="C56" i="1"/>
  <c r="Y40" i="1"/>
  <c r="X40" i="1"/>
  <c r="T40" i="1"/>
  <c r="Y37" i="1"/>
  <c r="X37" i="1"/>
  <c r="T37" i="1"/>
  <c r="Q16" i="1" l="1"/>
  <c r="Q6" i="1"/>
  <c r="Q24" i="1"/>
  <c r="Q19" i="1"/>
  <c r="Q27" i="1"/>
  <c r="Q10" i="1"/>
  <c r="Q33" i="1"/>
  <c r="Q22" i="1" l="1"/>
  <c r="Q11" i="1"/>
  <c r="Q35" i="1" l="1"/>
  <c r="Q20" i="1"/>
  <c r="Q5" i="1"/>
  <c r="Q7" i="1"/>
  <c r="Q34" i="1"/>
  <c r="Q30" i="1"/>
  <c r="Q12" i="1"/>
  <c r="Q31" i="1" l="1"/>
  <c r="Q17" i="1"/>
  <c r="Q4" i="1"/>
  <c r="Q23" i="1"/>
  <c r="Q14" i="1" l="1"/>
  <c r="Q26" i="1"/>
  <c r="Q28" i="1" l="1"/>
  <c r="Y19" i="1" l="1"/>
  <c r="T19" i="1"/>
  <c r="X19" i="1"/>
  <c r="Y33" i="1"/>
  <c r="X33" i="1"/>
  <c r="T33" i="1"/>
  <c r="Y30" i="1"/>
  <c r="X30" i="1"/>
  <c r="T30" i="1"/>
  <c r="Y22" i="1"/>
  <c r="X22" i="1"/>
  <c r="T22" i="1"/>
  <c r="Y26" i="1"/>
  <c r="X26" i="1"/>
  <c r="T26" i="1"/>
  <c r="Y14" i="1"/>
  <c r="X14" i="1"/>
  <c r="T14" i="1"/>
  <c r="AI13" i="1" a="1"/>
  <c r="AH3" i="1" a="1"/>
  <c r="AI3" i="1" a="1"/>
  <c r="AH3" i="1" l="1"/>
  <c r="AI3" i="1"/>
  <c r="AF3" i="1" s="1"/>
  <c r="AI13" i="1"/>
  <c r="AF13" i="1" s="1"/>
  <c r="AH13" i="1" a="1"/>
  <c r="AH13" i="1" l="1"/>
  <c r="AH4" i="1" a="1"/>
  <c r="AH4" i="1" l="1"/>
  <c r="AI8" i="1" a="1"/>
  <c r="AI8" i="1" l="1"/>
  <c r="AF8" i="1" s="1"/>
  <c r="AH8" i="1" a="1"/>
  <c r="AH8" i="1" l="1"/>
  <c r="Y10" i="1"/>
  <c r="X10" i="1"/>
  <c r="T10" i="1"/>
  <c r="AH11" i="1" a="1"/>
  <c r="AH11" i="1" l="1"/>
  <c r="AI7" i="1" a="1"/>
  <c r="AI7" i="1" l="1"/>
  <c r="AF7" i="1" s="1"/>
  <c r="AH7" i="1" a="1"/>
  <c r="AH7" i="1" l="1"/>
  <c r="AI14" i="1" a="1"/>
  <c r="AI14" i="1" l="1"/>
  <c r="AF14" i="1" s="1"/>
  <c r="AH14" i="1" a="1"/>
  <c r="AH14" i="1" l="1"/>
  <c r="Y4" i="1" l="1"/>
  <c r="C58" i="1" s="1"/>
  <c r="X4" i="1"/>
  <c r="C57" i="1" s="1"/>
  <c r="T4" i="1"/>
  <c r="C5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<sst xmlns="http://schemas.openxmlformats.org/spreadsheetml/2006/main" count="150" uniqueCount="111">
  <si>
    <t>Name</t>
  </si>
  <si>
    <t>Ticker</t>
  </si>
  <si>
    <t>Position</t>
  </si>
  <si>
    <t>Conviction</t>
  </si>
  <si>
    <t>YTD</t>
  </si>
  <si>
    <t>% 52 wk high</t>
  </si>
  <si>
    <t>Date of coverage intitated</t>
  </si>
  <si>
    <t xml:space="preserve">Performance Since Initiation </t>
  </si>
  <si>
    <t>Campbell's Soup</t>
  </si>
  <si>
    <t>Keurig-Dr Pepper</t>
  </si>
  <si>
    <t>Expedia</t>
  </si>
  <si>
    <t>Chewy</t>
  </si>
  <si>
    <t>Burlington Coat Factory</t>
  </si>
  <si>
    <t>DoorDash</t>
  </si>
  <si>
    <t>CPB US Equity</t>
  </si>
  <si>
    <t>S</t>
  </si>
  <si>
    <t>Current Price</t>
  </si>
  <si>
    <t>EV/EBITDA</t>
  </si>
  <si>
    <t>EV</t>
  </si>
  <si>
    <t>Mkt Cap</t>
  </si>
  <si>
    <t>5-Day</t>
  </si>
  <si>
    <t>1-Month</t>
  </si>
  <si>
    <t>3-Month</t>
  </si>
  <si>
    <t>1-Year</t>
  </si>
  <si>
    <t>KDP US Equity</t>
  </si>
  <si>
    <t>EXPE US Equity</t>
  </si>
  <si>
    <t>CHWY US Equity</t>
  </si>
  <si>
    <t>BURL US Equity</t>
  </si>
  <si>
    <t>DASH US Equity</t>
  </si>
  <si>
    <t>L</t>
  </si>
  <si>
    <t>Weighted Performance</t>
  </si>
  <si>
    <t>SPY</t>
  </si>
  <si>
    <t>QQQ</t>
  </si>
  <si>
    <t>vs SPY</t>
  </si>
  <si>
    <t>vs QQQ</t>
  </si>
  <si>
    <t xml:space="preserve">Coke </t>
  </si>
  <si>
    <t>Pepsi</t>
  </si>
  <si>
    <t>KO US Equity</t>
  </si>
  <si>
    <t>PEP US Equity</t>
  </si>
  <si>
    <t>Booking</t>
  </si>
  <si>
    <t>AirBnB</t>
  </si>
  <si>
    <t>BKNG US Equity</t>
  </si>
  <si>
    <t>ABNB US Equity</t>
  </si>
  <si>
    <t>PetCo</t>
  </si>
  <si>
    <t>WOOF US Equity</t>
  </si>
  <si>
    <t>ROST US Equity</t>
  </si>
  <si>
    <t>TJMaxx</t>
  </si>
  <si>
    <t>TJX US Equity</t>
  </si>
  <si>
    <t>Uber</t>
  </si>
  <si>
    <t>Instacart</t>
  </si>
  <si>
    <t>UBER US Equity</t>
  </si>
  <si>
    <t>CART US Equity</t>
  </si>
  <si>
    <t xml:space="preserve">General Mills </t>
  </si>
  <si>
    <t>Conagra</t>
  </si>
  <si>
    <t>GIS US Equity</t>
  </si>
  <si>
    <t>CAG US Equity</t>
  </si>
  <si>
    <t>Ross Stores</t>
  </si>
  <si>
    <t>Correct?</t>
  </si>
  <si>
    <t xml:space="preserve">% Correct </t>
  </si>
  <si>
    <t>Kraft-Heinz</t>
  </si>
  <si>
    <t>KHC US Equity</t>
  </si>
  <si>
    <t>CPB</t>
  </si>
  <si>
    <t>KDP</t>
  </si>
  <si>
    <t>EXPE</t>
  </si>
  <si>
    <t>CHWY</t>
  </si>
  <si>
    <t>BURL</t>
  </si>
  <si>
    <t>DASH</t>
  </si>
  <si>
    <t>Current Conviction</t>
  </si>
  <si>
    <t>Prior Conviction</t>
  </si>
  <si>
    <t>UiPath</t>
  </si>
  <si>
    <t>PATH US Equity</t>
  </si>
  <si>
    <t>Microsoft</t>
  </si>
  <si>
    <t>MSFT US Equity</t>
  </si>
  <si>
    <t xml:space="preserve">Adobe </t>
  </si>
  <si>
    <t>ADBE US Equity</t>
  </si>
  <si>
    <t>SAP</t>
  </si>
  <si>
    <t>SAP US Equity</t>
  </si>
  <si>
    <t>Workday</t>
  </si>
  <si>
    <t>WDAY Us Equity</t>
  </si>
  <si>
    <t>ADBE</t>
  </si>
  <si>
    <t>PATH</t>
  </si>
  <si>
    <t>Next Print</t>
  </si>
  <si>
    <t>SPY US Equity</t>
  </si>
  <si>
    <t>QQQ US Equity</t>
  </si>
  <si>
    <t>DIA US Equity</t>
  </si>
  <si>
    <t xml:space="preserve">Celsius </t>
  </si>
  <si>
    <t>Monster</t>
  </si>
  <si>
    <t>CELH US Equity</t>
  </si>
  <si>
    <t>MNST US Equity</t>
  </si>
  <si>
    <t xml:space="preserve">CELH </t>
  </si>
  <si>
    <t>CPRT</t>
  </si>
  <si>
    <t>Copart</t>
  </si>
  <si>
    <t>CPRT US Equity</t>
  </si>
  <si>
    <t>Days Until Next Print</t>
  </si>
  <si>
    <t>R/R</t>
  </si>
  <si>
    <t>Bull</t>
  </si>
  <si>
    <t>Base</t>
  </si>
  <si>
    <t>Bear</t>
  </si>
  <si>
    <t>Hersey</t>
  </si>
  <si>
    <t>HSY US Equity</t>
  </si>
  <si>
    <t>2/28/2024</t>
  </si>
  <si>
    <t xml:space="preserve">Hershey's </t>
  </si>
  <si>
    <t>Kellogg</t>
  </si>
  <si>
    <t>K US Equity</t>
  </si>
  <si>
    <t>RBA US Equity</t>
  </si>
  <si>
    <t>Ritchie Bros</t>
  </si>
  <si>
    <t>HSY</t>
  </si>
  <si>
    <t>NA</t>
  </si>
  <si>
    <t>MakeMyTrip</t>
  </si>
  <si>
    <t>MMYT US Equity</t>
  </si>
  <si>
    <t>MMYT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</si>
</sst>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&quot;$&quot;#,##0"/>
    <numFmt numFmtId="166" formatCode="#,##0.0\x"/>
    <numFmt numFmtId="167" formatCode="0.0%"/>
    <numFmt numFmtId="168" formatCode="0.0%;\(0.0%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indent="3"/>
    </xf>
    <xf numFmtId="0" fontId="0" fillId="0" borderId="4" xfId="0" applyBorder="1" applyAlignment="1">
      <alignment horizontal="left" indent="4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37" fontId="0" fillId="0" borderId="0" xfId="0" applyNumberFormat="1" applyBorder="1" applyAlignment="1">
      <alignment horizontal="center" vertical="center"/>
    </xf>
    <xf numFmtId="167" fontId="4" fillId="0" borderId="0" xfId="0" applyNumberFormat="1" applyFont="1" applyBorder="1" applyAlignment="1">
      <alignment horizontal="center" vertical="center"/>
    </xf>
    <xf numFmtId="37" fontId="4" fillId="0" borderId="0" xfId="0" applyNumberFormat="1" applyFont="1" applyBorder="1" applyAlignment="1">
      <alignment horizontal="center" vertical="center"/>
    </xf>
    <xf numFmtId="168" fontId="4" fillId="0" borderId="0" xfId="0" applyNumberFormat="1" applyFont="1" applyBorder="1" applyAlignment="1">
      <alignment horizontal="center" vertical="center"/>
    </xf>
    <xf numFmtId="167" fontId="4" fillId="0" borderId="4" xfId="0" applyNumberFormat="1" applyFont="1" applyBorder="1" applyAlignment="1">
      <alignment horizontal="center" vertical="center"/>
    </xf>
    <xf numFmtId="167" fontId="4" fillId="0" borderId="5" xfId="0" applyNumberFormat="1" applyFont="1" applyBorder="1" applyAlignment="1">
      <alignment horizontal="center" vertical="center"/>
    </xf>
    <xf numFmtId="37" fontId="4" fillId="0" borderId="4" xfId="0" applyNumberFormat="1" applyFont="1" applyBorder="1" applyAlignment="1">
      <alignment horizontal="center" vertical="center"/>
    </xf>
    <xf numFmtId="37" fontId="4" fillId="0" borderId="5" xfId="0" applyNumberFormat="1" applyFont="1" applyBorder="1" applyAlignment="1">
      <alignment horizontal="center" vertical="center"/>
    </xf>
    <xf numFmtId="168" fontId="4" fillId="0" borderId="4" xfId="0" applyNumberFormat="1" applyFont="1" applyBorder="1" applyAlignment="1">
      <alignment horizontal="center" vertical="center"/>
    </xf>
    <xf numFmtId="168" fontId="4" fillId="0" borderId="5" xfId="0" applyNumberFormat="1" applyFont="1" applyBorder="1" applyAlignment="1">
      <alignment horizontal="center" vertical="center"/>
    </xf>
    <xf numFmtId="37" fontId="0" fillId="0" borderId="0" xfId="1" applyNumberFormat="1" applyFont="1" applyBorder="1" applyAlignment="1">
      <alignment horizontal="center" vertical="center"/>
    </xf>
    <xf numFmtId="167" fontId="3" fillId="0" borderId="0" xfId="1" applyNumberFormat="1" applyFont="1" applyBorder="1" applyAlignment="1">
      <alignment horizontal="center" vertical="center"/>
    </xf>
    <xf numFmtId="168" fontId="3" fillId="0" borderId="0" xfId="1" applyNumberFormat="1" applyFont="1" applyBorder="1" applyAlignment="1">
      <alignment horizontal="center" vertical="center"/>
    </xf>
    <xf numFmtId="168" fontId="3" fillId="0" borderId="7" xfId="1" applyNumberFormat="1" applyFont="1" applyBorder="1" applyAlignment="1">
      <alignment horizontal="center" vertical="center"/>
    </xf>
    <xf numFmtId="168" fontId="3" fillId="0" borderId="2" xfId="1" applyNumberFormat="1" applyFont="1" applyBorder="1" applyAlignment="1">
      <alignment horizontal="center" vertical="center"/>
    </xf>
    <xf numFmtId="167" fontId="3" fillId="0" borderId="2" xfId="1" applyNumberFormat="1" applyFont="1" applyBorder="1" applyAlignment="1">
      <alignment horizontal="center" vertical="center"/>
    </xf>
    <xf numFmtId="167" fontId="3" fillId="0" borderId="3" xfId="1" applyNumberFormat="1" applyFont="1" applyBorder="1" applyAlignment="1">
      <alignment horizontal="center" vertical="center"/>
    </xf>
    <xf numFmtId="167" fontId="3" fillId="0" borderId="5" xfId="1" applyNumberFormat="1" applyFont="1" applyBorder="1" applyAlignment="1">
      <alignment horizontal="center" vertical="center"/>
    </xf>
    <xf numFmtId="168" fontId="3" fillId="0" borderId="8" xfId="1" applyNumberFormat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7" fontId="0" fillId="0" borderId="8" xfId="0" applyNumberForma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0" fillId="0" borderId="0" xfId="0" applyNumberFormat="1" applyBorder="1"/>
    <xf numFmtId="2" fontId="0" fillId="3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3" xfId="1" applyNumberFormat="1" applyFont="1" applyBorder="1" applyAlignment="1">
      <alignment horizontal="center" vertical="center"/>
    </xf>
    <xf numFmtId="168" fontId="0" fillId="0" borderId="5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3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6" formatCode="#,##0.0\x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Data...3073106735</v>
        <stp/>
        <stp>BDP|18160092070081374439</stp>
        <tr r="K35" s="1"/>
      </tp>
      <tp t="s">
        <v>#N/A Requesting Data...3009881642</v>
        <stp/>
        <stp>BDP|14304205698070358575</stp>
        <tr r="J11" s="1"/>
      </tp>
      <tp t="s">
        <v>#N/A Requesting Data...3082513136</v>
        <stp/>
        <stp>BDP|12993344381760563391</stp>
        <tr r="L26" s="1"/>
      </tp>
      <tp t="s">
        <v>#N/A Requesting Data...3911736595</v>
        <stp/>
        <stp>BDP|12188475341371173931</stp>
        <tr r="J43" s="1"/>
        <tr r="J8" s="1"/>
      </tp>
      <tp t="s">
        <v>#N/A Requesting Data...4048247634</v>
        <stp/>
        <stp>BDP|16711497359074650960</stp>
        <tr r="J30" s="1"/>
      </tp>
    </main>
    <main first="bofaddin.rtdserver">
      <tp t="s">
        <v>#N/A Requesting Data...3695087812</v>
        <stp/>
        <stp>BDP|14074028387622774539</stp>
        <tr r="F27" s="1"/>
      </tp>
      <tp t="s">
        <v>#N/A Requesting Data...3257103273</v>
        <stp/>
        <stp>BDP|17568576943959361406</stp>
        <tr r="F10" s="1"/>
      </tp>
      <tp t="s">
        <v>#N/A Requesting Data...3490009963</v>
        <stp/>
        <stp>BDP|17699209954249842288</stp>
        <tr r="K17" s="1"/>
      </tp>
    </main>
    <main first="bofaddin.rtdserver">
      <tp t="e">
        <v>#N/A</v>
        <stp/>
        <stp>BDH|14487033163098464188</stp>
        <tr r="V43" s="1"/>
      </tp>
    </main>
    <main first="bofaddin.rtdserver">
      <tp t="s">
        <v>#N/A Requesting Data...3012672894</v>
        <stp/>
        <stp>BDP|12840948720286156748</stp>
        <tr r="I20" s="1"/>
      </tp>
      <tp t="s">
        <v>#N/A Requesting Data...4197168085</v>
        <stp/>
        <stp>BDP|13738023357127851914</stp>
        <tr r="P43" s="1"/>
        <tr r="P8" s="1"/>
      </tp>
      <tp t="s">
        <v>#N/A Requesting Data...3066634931</v>
        <stp/>
        <stp>BDP|11103257064735991856</stp>
        <tr r="O33" s="1"/>
      </tp>
      <tp t="s">
        <v>#N/A Requesting Data...3743232664</v>
        <stp/>
        <stp>BDP|15414990987944066855</stp>
        <tr r="L14" s="1"/>
      </tp>
      <tp t="s">
        <v>#N/A Requesting Data...3434549422</v>
        <stp/>
        <stp>BDP|16965809957924937756</stp>
        <tr r="L37" s="1"/>
      </tp>
      <tp t="s">
        <v>#N/A Requesting Data...3147430945</v>
        <stp/>
        <stp>BDP|14660720629560840908</stp>
        <tr r="J22" s="1"/>
      </tp>
      <tp t="s">
        <v>#N/A Requesting Data...2849072403</v>
        <stp/>
        <stp>BDP|12313992488842268963</stp>
        <tr r="J27" s="1"/>
      </tp>
    </main>
    <main first="bofaddin.rtdserver">
      <tp t="e">
        <v>#N/A</v>
        <stp/>
        <stp>BDH|14173867183188359414</stp>
        <tr r="W30" s="1"/>
        <tr r="W33" s="1"/>
      </tp>
    </main>
    <main first="bofaddin.rtdserver">
      <tp t="s">
        <v>#N/A Requesting Data...3921821955</v>
        <stp/>
        <stp>BDP|15853274244519374316</stp>
        <tr r="P30" s="1"/>
      </tp>
      <tp t="s">
        <v>#N/A Requesting Data...4209376793</v>
        <stp/>
        <stp>BDP|18372682872529744960</stp>
        <tr r="N33" s="1"/>
      </tp>
      <tp t="s">
        <v>#N/A Requesting Data...3767737769</v>
        <stp/>
        <stp>BDP|13950963902580405387</stp>
        <tr r="F12" s="1"/>
        <tr r="F47" s="1"/>
      </tp>
      <tp t="s">
        <v>#N/A Requesting Data...2885914504</v>
        <stp/>
        <stp>BDP|14110716055778720715</stp>
        <tr r="O44" s="1"/>
        <tr r="O5" s="1"/>
      </tp>
      <tp t="s">
        <v>#N/A Requesting Data...4224993254</v>
        <stp/>
        <stp>BDP|12128976992689933290</stp>
        <tr r="H17" s="1"/>
      </tp>
    </main>
    <main first="bofaddin.rtdserver">
      <tp t="s">
        <v>#N/A Requesting Data...3319689407</v>
        <stp/>
        <stp>BDP|13617957112724947104</stp>
        <tr r="J6" s="1"/>
      </tp>
      <tp t="s">
        <v>#N/A Requesting Data...3164635146</v>
        <stp/>
        <stp>BDP|14102005698644729750</stp>
        <tr r="N30" s="1"/>
      </tp>
      <tp t="s">
        <v>#N/A Requesting Data...3528406053</v>
        <stp/>
        <stp>BDP|16404874887349929163</stp>
        <tr r="N27" s="1"/>
      </tp>
      <tp t="s">
        <v>#N/A Requesting Data...3800313973</v>
        <stp/>
        <stp>BDP|12996695212853861840</stp>
        <tr r="L31" s="1"/>
      </tp>
      <tp t="s">
        <v>#N/A Requesting Data...3187594853</v>
        <stp/>
        <stp>BDP|12916692017813627812</stp>
        <tr r="K19" s="1"/>
      </tp>
      <tp t="s">
        <v>#N/A Requesting Data...2823252562</v>
        <stp/>
        <stp>BDP|17180482800928209580</stp>
        <tr r="C64" s="1"/>
      </tp>
      <tp t="s">
        <v>#N/A Requesting Data...3778900243</v>
        <stp/>
        <stp>BDP|11466670546105417822</stp>
        <tr r="J44" s="1"/>
        <tr r="J5" s="1"/>
      </tp>
      <tp t="s">
        <v>#N/A Requesting Data...3458636860</v>
        <stp/>
        <stp>BDP|10793306873728599233</stp>
        <tr r="P44" s="1"/>
        <tr r="P5" s="1"/>
      </tp>
      <tp t="s">
        <v>#N/A Requesting Data...3579681951</v>
        <stp/>
        <stp>BDP|16023817902394361456</stp>
        <tr r="G37" s="1"/>
      </tp>
      <tp t="s">
        <v>#N/A Requesting Data...4224604121</v>
        <stp/>
        <stp>BDP|18010026666457627775</stp>
        <tr r="G33" s="1"/>
      </tp>
      <tp t="s">
        <v>#N/A Requesting Data...4181773745</v>
        <stp/>
        <stp>BDP|10250852545410778212</stp>
        <tr r="D64" s="1"/>
      </tp>
      <tp t="s">
        <v>#N/A Requesting Data...2936981616</v>
        <stp/>
        <stp>BDP|16222440081405974188</stp>
        <tr r="K22" s="1"/>
      </tp>
      <tp t="e">
        <v>#N/A</v>
        <stp/>
        <stp>BDH|17984695495673480514</stp>
        <tr r="S26" s="1"/>
      </tp>
    </main>
    <main first="bofaddin.rtdserver">
      <tp t="e">
        <v>#N/A</v>
        <stp/>
        <stp>BDH|11559055194370557675</stp>
        <tr r="S14" s="1"/>
      </tp>
    </main>
    <main first="bofaddin.rtdserver">
      <tp t="s">
        <v>#N/A Requesting Data...4169037434</v>
        <stp/>
        <stp>BDP|10906882539097760378</stp>
        <tr r="P10" s="1"/>
      </tp>
      <tp t="s">
        <v>#N/A Requesting Data...3277035602</v>
        <stp/>
        <stp>BDP|18116633664237856061</stp>
        <tr r="N45" s="1"/>
      </tp>
      <tp t="s">
        <v>#N/A Requesting Data...3900021706</v>
        <stp/>
        <stp>BDP|13980860564846294439</stp>
        <tr r="L28" s="1"/>
      </tp>
      <tp t="s">
        <v>#N/A Requesting Data...3521117938</v>
        <stp/>
        <stp>BDP|15755264584427734783</stp>
        <tr r="M33" s="1"/>
      </tp>
      <tp t="s">
        <v>#N/A Requesting Data...3203635401</v>
        <stp/>
        <stp>BDP|16359051298943878395</stp>
        <tr r="O27" s="1"/>
      </tp>
      <tp t="s">
        <v>#N/A Requesting Data...3872265312</v>
        <stp/>
        <stp>BDP|10953033951523073940</stp>
        <tr r="K4" s="1"/>
      </tp>
      <tp t="s">
        <v>#N/A Requesting Data...2981563281</v>
        <stp/>
        <stp>BDP|10748621568707671850</stp>
        <tr r="M46" s="1"/>
        <tr r="M7" s="1"/>
      </tp>
      <tp t="s">
        <v>#N/A Requesting Data...3922255496</v>
        <stp/>
        <stp>BDP|12496541461977105930</stp>
        <tr r="I34" s="1"/>
      </tp>
      <tp t="s">
        <v>#N/A Requesting Data...2939115505</v>
        <stp/>
        <stp>BDP|16584391271869624487</stp>
        <tr r="F26" s="1"/>
      </tp>
      <tp t="s">
        <v>#N/A Requesting Data...3391826598</v>
        <stp/>
        <stp>BDP|16909597266593764949</stp>
        <tr r="F17" s="1"/>
      </tp>
      <tp t="s">
        <v>#N/A Requesting Data...3423900300</v>
        <stp/>
        <stp>BDP|18349193925020102482</stp>
        <tr r="P20" s="1"/>
      </tp>
    </main>
    <main first="bofaddin.rtdserver">
      <tp t="e">
        <v>#N/A</v>
        <stp/>
        <stp>BDH|12437516396519698891</stp>
        <tr r="W19" s="1"/>
      </tp>
      <tp t="e">
        <v>#N/A</v>
        <stp/>
        <stp>BDH|15414313134439731386</stp>
        <tr r="W43" s="1"/>
      </tp>
    </main>
    <main first="bofaddin.rtdserver">
      <tp t="s">
        <v>#N/A Requesting Data...3404288673</v>
        <stp/>
        <stp>BDP|14748926816195907518</stp>
        <tr r="J4" s="1"/>
      </tp>
      <tp t="s">
        <v>#N/A Requesting Data...4280153993</v>
        <stp/>
        <stp>BDP|16573190188973967001</stp>
        <tr r="AE9" s="1"/>
      </tp>
      <tp t="s">
        <v>#N/A Requesting Data...3092259389</v>
        <stp/>
        <stp>BDP|15655416788594106131</stp>
        <tr r="H10" s="1"/>
      </tp>
      <tp t="s">
        <v>#N/A Requesting Data...3963222531</v>
        <stp/>
        <stp>BDP|11767977204477357388</stp>
        <tr r="H33" s="1"/>
      </tp>
      <tp t="s">
        <v>#N/A Requesting Data...3547792607</v>
        <stp/>
        <stp>BDP|13663796051655380821</stp>
        <tr r="C62" s="1"/>
      </tp>
      <tp t="s">
        <v>#N/A Requesting Data...3373233306</v>
        <stp/>
        <stp>BDP|11480779652568710756</stp>
        <tr r="J23" s="1"/>
      </tp>
      <tp t="s">
        <v>#N/A Requesting Data...3385306919</v>
        <stp/>
        <stp>BDP|17334420608518977736</stp>
        <tr r="K45" s="1"/>
      </tp>
      <tp t="s">
        <v>#N/A Requesting Data...3833031174</v>
        <stp/>
        <stp>BDP|14631535536837332938</stp>
        <tr r="J31" s="1"/>
      </tp>
      <tp t="s">
        <v>#N/A N/A</v>
        <stp/>
        <stp>BDP|15668943086139627105</stp>
        <tr r="M15" s="1"/>
      </tp>
      <tp t="s">
        <v>#N/A Requesting Data...3782444341</v>
        <stp/>
        <stp>BDP|15732982860376866050</stp>
        <tr r="P35" s="1"/>
      </tp>
      <tp t="s">
        <v>#N/A Requesting Data...3127947417</v>
        <stp/>
        <stp>BDP|17378230085097361622</stp>
        <tr r="F40" s="1"/>
      </tp>
      <tp t="s">
        <v>#N/A Requesting Data...3420369938</v>
        <stp/>
        <stp>BDP|12114161154968289255</stp>
        <tr r="AE8" s="1"/>
      </tp>
      <tp t="s">
        <v>#N/A Requesting Data...4126954667</v>
        <stp/>
        <stp>BDP|13050622096530027023</stp>
        <tr r="H37" s="1"/>
      </tp>
    </main>
    <main first="bofaddin.rtdserver">
      <tp t="s">
        <v>#N/A N/A</v>
        <stp/>
        <stp>BDH|16103831963032351686</stp>
        <tr r="V15" s="1"/>
      </tp>
    </main>
    <main first="bofaddin.rtdserver">
      <tp t="s">
        <v>#N/A Requesting Data...3165951255</v>
        <stp/>
        <stp>BDP|16781011723861211886</stp>
        <tr r="O4" s="1"/>
      </tp>
      <tp t="s">
        <v>#N/A Requesting Data...2951241366</v>
        <stp/>
        <stp>BDP|17805530610647897923</stp>
        <tr r="G11" s="1"/>
      </tp>
      <tp t="s">
        <v>#N/A Requesting Data...3985101491</v>
        <stp/>
        <stp>BDP|11956337296967950155</stp>
        <tr r="H30" s="1"/>
      </tp>
      <tp t="s">
        <v>#N/A Requesting Data...2919279239</v>
        <stp/>
        <stp>BDP|17065642485162878693</stp>
        <tr r="H43" s="1"/>
        <tr r="H8" s="1"/>
      </tp>
      <tp t="s">
        <v>#N/A Requesting Data...4275605181</v>
        <stp/>
        <stp>BDP|10501889228990762713</stp>
        <tr r="I46" s="1"/>
        <tr r="I7" s="1"/>
      </tp>
      <tp t="s">
        <v>#N/A Requesting Data...4203176077</v>
        <stp/>
        <stp>BDP|13543135107129788631</stp>
        <tr r="J20" s="1"/>
      </tp>
      <tp t="s">
        <v>#N/A Requesting Data...3493754343</v>
        <stp/>
        <stp>BDP|12327307847550740847</stp>
        <tr r="O26" s="1"/>
      </tp>
      <tp t="s">
        <v>#N/A Requesting Data...3217309891</v>
        <stp/>
        <stp>BDP|16664975377600864587</stp>
        <tr r="G22" s="1"/>
      </tp>
    </main>
    <main first="bofaddin.rtdserver">
      <tp t="e">
        <v>#N/A</v>
        <stp/>
        <stp>BDH|15109988821921790205</stp>
        <tr r="W40" s="1"/>
      </tp>
    </main>
    <main first="bofaddin.rtdserver">
      <tp t="s">
        <v>#N/A Requesting Data...3348048726</v>
        <stp/>
        <stp>BDP|10383370329187260466</stp>
        <tr r="P19" s="1"/>
      </tp>
      <tp t="s">
        <v>#N/A Requesting Data...3367756281</v>
        <stp/>
        <stp>BDP|11704514228136711208</stp>
        <tr r="F34" s="1"/>
      </tp>
      <tp t="s">
        <v>#N/A Requesting Data...3868859863</v>
        <stp/>
        <stp>BDP|13743350437237795693</stp>
        <tr r="L16" s="1"/>
      </tp>
      <tp t="s">
        <v>#N/A Requesting Data...3919455329</v>
        <stp/>
        <stp>BDP|10581611966754975643</stp>
        <tr r="F44" s="1"/>
        <tr r="F5" s="1"/>
      </tp>
      <tp t="s">
        <v>#N/A Requesting Data...3188698440</v>
        <stp/>
        <stp>BDP|14537579808484235771</stp>
        <tr r="G63" s="1"/>
      </tp>
      <tp t="s">
        <v>#N/A Requesting Data...3848384746</v>
        <stp/>
        <stp>BDP|13881611056485967771</stp>
        <tr r="I14" s="1"/>
      </tp>
      <tp t="s">
        <v>#N/A Requesting Data...4089416190</v>
        <stp/>
        <stp>BDP|11194738765476435437</stp>
        <tr r="M4" s="1"/>
      </tp>
      <tp t="s">
        <v>#N/A Requesting Data...3987136492</v>
        <stp/>
        <stp>BDP|16838328009801057618</stp>
        <tr r="O23" s="1"/>
      </tp>
      <tp t="s">
        <v>#N/A Requesting Data...2952643836</v>
        <stp/>
        <stp>BDP|14916350130827834136</stp>
        <tr r="M11" s="1"/>
      </tp>
    </main>
    <main first="bofaddin.rtdserver">
      <tp t="e">
        <v>#N/A</v>
        <stp/>
        <stp>BDH|11652181634181181047</stp>
        <tr r="S40" s="1"/>
      </tp>
    </main>
    <main first="bofaddin.rtdserver">
      <tp t="s">
        <v>#N/A Requesting Data...4084722114</v>
        <stp/>
        <stp>BDP|15787535453880642686</stp>
        <tr r="H12" s="1"/>
        <tr r="H47" s="1"/>
      </tp>
      <tp t="s">
        <v>#N/A Requesting Data...3902193610</v>
        <stp/>
        <stp>BDP|17157179355155922524</stp>
        <tr r="F20" s="1"/>
      </tp>
      <tp t="s">
        <v>#N/A Requesting Data...4096973449</v>
        <stp/>
        <stp>BDP|13963605367413588332</stp>
        <tr r="P46" s="1"/>
        <tr r="P7" s="1"/>
      </tp>
      <tp t="s">
        <v>#N/A Requesting Data...3908334351</v>
        <stp/>
        <stp>BDP|14267603238843594146</stp>
        <tr r="O24" s="1"/>
      </tp>
      <tp t="s">
        <v>#N/A Requesting Data...3241681486</v>
        <stp/>
        <stp>BDP|14812416894773211921</stp>
        <tr r="N20" s="1"/>
      </tp>
      <tp t="s">
        <v>#N/A Requesting Data...3224064320</v>
        <stp/>
        <stp>BDP|12275190904410544052</stp>
        <tr r="K14" s="1"/>
      </tp>
      <tp t="s">
        <v>#N/A Requesting Data...3012484563</v>
        <stp/>
        <stp>BDP|10107656321014771320</stp>
        <tr r="F4" s="1"/>
      </tp>
      <tp t="s">
        <v>#N/A Requesting Data...3364737904</v>
        <stp/>
        <stp>BDP|13933369095233873911</stp>
        <tr r="J24" s="1"/>
      </tp>
      <tp t="s">
        <v>#N/A Requesting Data...3343958612</v>
        <stp/>
        <stp>BDP|14576811605706172931</stp>
        <tr r="M44" s="1"/>
        <tr r="M5" s="1"/>
      </tp>
      <tp t="s">
        <v>#N/A N/A</v>
        <stp/>
        <stp>BDP|17551129805521983487</stp>
        <tr r="P15" s="1"/>
      </tp>
      <tp t="s">
        <v>#N/A Requesting Data...3691526900</v>
        <stp/>
        <stp>BDP|13994133867445790282</stp>
        <tr r="I19" s="1"/>
      </tp>
      <tp t="s">
        <v>#N/A Requesting Data...3674366285</v>
        <stp/>
        <stp>BDP|11020028137504741573</stp>
        <tr r="D63" s="1"/>
      </tp>
      <tp t="s">
        <v>#N/A Requesting Data...4294523063</v>
        <stp/>
        <stp>BDP|15042688440104807050</stp>
        <tr r="O37" s="1"/>
      </tp>
      <tp t="s">
        <v>#N/A Requesting Data...3485549373</v>
        <stp/>
        <stp>BDP|11614776008534768188</stp>
        <tr r="H26" s="1"/>
      </tp>
      <tp t="s">
        <v>#N/A Requesting Data...3669224782</v>
        <stp/>
        <stp>BDP|15173919721445428834</stp>
        <tr r="O16" s="1"/>
      </tp>
    </main>
    <main first="bofaddin.rtdserver">
      <tp t="e">
        <v>#N/A</v>
        <stp/>
        <stp>BDH|12872364372681970489</stp>
        <tr r="S19" s="1"/>
      </tp>
    </main>
    <main first="bofaddin.rtdserver">
      <tp t="s">
        <v>#N/A Requesting Data...3177414288</v>
        <stp/>
        <stp>BDP|10129161632475491787</stp>
        <tr r="G35" s="1"/>
      </tp>
      <tp t="s">
        <v>#N/A Requesting Data...3250297597</v>
        <stp/>
        <stp>BDP|15892561706354488457</stp>
        <tr r="K33" s="1"/>
      </tp>
      <tp t="s">
        <v>#N/A Requesting Data...3026681298</v>
        <stp/>
        <stp>BDP|17563095057793332134</stp>
        <tr r="P24" s="1"/>
      </tp>
      <tp t="s">
        <v>#N/A Requesting Data...4271728019</v>
        <stp/>
        <stp>BDP|17694822396210697683</stp>
        <tr r="P28" s="1"/>
      </tp>
      <tp t="s">
        <v>#N/A Requesting Data...3610835039</v>
        <stp/>
        <stp>BDP|17227308745725887511</stp>
        <tr r="N17" s="1"/>
      </tp>
      <tp t="s">
        <v>#N/A Requesting Data...4024682315</v>
        <stp/>
        <stp>BDP|15531404095301214922</stp>
        <tr r="K40" s="1"/>
      </tp>
      <tp t="s">
        <v>#N/A Requesting Data...3546848570</v>
        <stp/>
        <stp>BDP|16151223545912118254</stp>
        <tr r="P37" s="1"/>
      </tp>
      <tp t="s">
        <v>#N/A Requesting Data...3704326870</v>
        <stp/>
        <stp>BDP|12408635263963903193</stp>
        <tr r="P45" s="1"/>
      </tp>
      <tp t="s">
        <v>#N/A Requesting Data...3553005493</v>
        <stp/>
        <stp>BDP|10068047132226125533</stp>
        <tr r="I22" s="1"/>
      </tp>
      <tp t="s">
        <v>#N/A Requesting Data...3321857904</v>
        <stp/>
        <stp>BDP|12067609405753192707</stp>
        <tr r="K23" s="1"/>
      </tp>
      <tp t="s">
        <v>#N/A Requesting Data...3838993910</v>
        <stp/>
        <stp>BDP|12798225737601272274</stp>
        <tr r="H34" s="1"/>
      </tp>
    </main>
    <main first="bofaddin.rtdserver">
      <tp t="s">
        <v>#N/A Requesting Data...3479851505</v>
        <stp/>
        <stp>BDP|10866638316661315768</stp>
        <tr r="J12" s="1"/>
        <tr r="J47" s="1"/>
      </tp>
      <tp t="s">
        <v>#N/A Requesting Data...3251361377</v>
        <stp/>
        <stp>BDP|16182799539524585791</stp>
        <tr r="M28" s="1"/>
      </tp>
      <tp t="s">
        <v>#N/A Requesting Data...3664568510</v>
        <stp/>
        <stp>BDP|15006067841998677817</stp>
        <tr r="P6" s="1"/>
      </tp>
      <tp t="s">
        <v>#N/A Requesting Data...3652829263</v>
        <stp/>
        <stp>BDP|12773805341277233846</stp>
        <tr r="O30" s="1"/>
      </tp>
      <tp t="s">
        <v>#N/A N/A</v>
        <stp/>
        <stp>BDP|12037147049604865261</stp>
        <tr r="I15" s="1"/>
      </tp>
      <tp t="s">
        <v>#N/A Requesting Data...3079401932</v>
        <stp/>
        <stp>BDP|11764322314080248211</stp>
        <tr r="K6" s="1"/>
      </tp>
      <tp t="s">
        <v>#N/A Requesting Data...3398043431</v>
        <stp/>
        <stp>BDP|12516500143154032626</stp>
        <tr r="L40" s="1"/>
      </tp>
      <tp t="s">
        <v>#N/A Requesting Data...4189474140</v>
        <stp/>
        <stp>BDP|13500926656209368754</stp>
        <tr r="L22" s="1"/>
      </tp>
      <tp t="s">
        <v>#N/A Requesting Data...4058649561</v>
        <stp/>
        <stp>BDP|16614103085738485616</stp>
        <tr r="N34" s="1"/>
      </tp>
      <tp t="s">
        <v>#N/A Requesting Data...3664052089</v>
        <stp/>
        <stp>BDP|15752615493942193928</stp>
        <tr r="I12" s="1"/>
        <tr r="I47" s="1"/>
      </tp>
      <tp t="e">
        <v>#N/A</v>
        <stp/>
        <stp>BDH|16633672054073099753</stp>
        <tr r="V4" s="1"/>
      </tp>
    </main>
    <main first="bofaddin.rtdserver">
      <tp t="s">
        <v>#N/A Requesting Data...3123598124</v>
        <stp/>
        <stp>BDP|10873515730246301629</stp>
        <tr r="M24" s="1"/>
      </tp>
      <tp t="s">
        <v>#N/A Requesting Data...4072225935</v>
        <stp/>
        <stp>BDP|14219548943196736586</stp>
        <tr r="I35" s="1"/>
      </tp>
      <tp t="s">
        <v>#N/A Requesting Data...3911878746</v>
        <stp/>
        <stp>BDP|13708489603987793670</stp>
        <tr r="AE13" s="1"/>
      </tp>
      <tp t="s">
        <v>#N/A Requesting Data...3527421803</v>
        <stp/>
        <stp>BDP|14785325203347231689</stp>
        <tr r="J33" s="1"/>
      </tp>
      <tp t="s">
        <v>#N/A Requesting Data...3862240887</v>
        <stp/>
        <stp>BDP|14403247563441510762</stp>
        <tr r="P34" s="1"/>
      </tp>
      <tp t="s">
        <v>#N/A Requesting Data...4276298614</v>
        <stp/>
        <stp>BDP|16362937183241701062</stp>
        <tr r="I38" s="1"/>
      </tp>
      <tp t="s">
        <v>#N/A Requesting Data...3220354328</v>
        <stp/>
        <stp>BDP|11418511583268160233</stp>
        <tr r="G16" s="1"/>
      </tp>
      <tp t="s">
        <v>#N/A Requesting Data...3508699632</v>
        <stp/>
        <stp>BDP|18093866723993079716</stp>
        <tr r="J40" s="1"/>
      </tp>
      <tp t="s">
        <v>#N/A Requesting Data...3453190203</v>
        <stp/>
        <stp>BDP|11686602707350456121</stp>
        <tr r="L46" s="1"/>
        <tr r="L7" s="1"/>
      </tp>
      <tp t="s">
        <v>#N/A Requesting Data...3888932886</v>
        <stp/>
        <stp>BDP|14882510010480799696</stp>
        <tr r="I17" s="1"/>
      </tp>
      <tp t="s">
        <v>#N/A Requesting Data...3466962063</v>
        <stp/>
        <stp>BDP|14432176449335437297</stp>
        <tr r="L35" s="1"/>
      </tp>
      <tp t="s">
        <v>#N/A Requesting Data...3691350039</v>
        <stp/>
        <stp>BDP|14460077753975331257</stp>
        <tr r="M22" s="1"/>
      </tp>
      <tp t="e">
        <v>#N/A</v>
        <stp/>
        <stp>BDH|16687765320273046635</stp>
        <tr r="W26" s="1"/>
      </tp>
    </main>
    <main first="bofaddin.rtdserver">
      <tp t="s">
        <v>#N/A Requesting Data...3323734751</v>
        <stp/>
        <stp>BDP|18231049288555745219</stp>
        <tr r="N37" s="1"/>
      </tp>
      <tp t="s">
        <v>#N/A Requesting Data...4147961578</v>
        <stp/>
        <stp>BDP|11439713152094833076</stp>
        <tr r="J34" s="1"/>
      </tp>
      <tp t="s">
        <v>#N/A Requesting Data...3320255913</v>
        <stp/>
        <stp>BDP|15915010103644618652</stp>
        <tr r="I24" s="1"/>
      </tp>
      <tp t="s">
        <v>#N/A Requesting Data...4157306323</v>
        <stp/>
        <stp>BDP|17378582737073726510</stp>
        <tr r="G62" s="1"/>
      </tp>
      <tp t="s">
        <v>#N/A Requesting Data...3814939367</v>
        <stp/>
        <stp>BDP|13581205893656835933</stp>
        <tr r="L33" s="1"/>
      </tp>
      <tp t="s">
        <v>#N/A Requesting Data...3108980682</v>
        <stp/>
        <stp>BDP|16436027312909000956</stp>
        <tr r="G45" s="1"/>
      </tp>
      <tp t="s">
        <v>#N/A Requesting Data...4102882159</v>
        <stp/>
        <stp>BDP|10791385285725283988</stp>
        <tr r="M40" s="1"/>
      </tp>
      <tp t="s">
        <v>#N/A Requesting Data...3296462217</v>
        <stp/>
        <stp>BDP|17223678300846588007</stp>
        <tr r="AE12" s="1"/>
      </tp>
      <tp t="s">
        <v>#N/A Requesting Data...3676349266</v>
        <stp/>
        <stp>BDP|10496706125703783167</stp>
        <tr r="K43" s="1"/>
        <tr r="K8" s="1"/>
      </tp>
      <tp t="s">
        <v>#N/A Requesting Data...3774442479</v>
        <stp/>
        <stp>BDP|14630194450697571092</stp>
        <tr r="F11" s="1"/>
      </tp>
      <tp t="s">
        <v>#N/A Requesting Data...4173460935</v>
        <stp/>
        <stp>BDP|10538530296403582877</stp>
        <tr r="AE4" s="1"/>
      </tp>
      <tp t="s">
        <v>#N/A Requesting Data...4046125054</v>
        <stp/>
        <stp>BDP|13770958934278934680</stp>
        <tr r="O19" s="1"/>
      </tp>
    </main>
    <main first="bofaddin.rtdserver">
      <tp t="s">
        <v>#N/A N/A</v>
        <stp/>
        <stp>BDH|10787545282668799270</stp>
        <tr r="W15" s="1"/>
      </tp>
    </main>
    <main first="bofaddin.rtdserver">
      <tp t="s">
        <v>#N/A Requesting Data...4283084213</v>
        <stp/>
        <stp>BDP|14516277173242911719</stp>
        <tr r="G64" s="1"/>
      </tp>
      <tp t="s">
        <v>#N/A Requesting Data...4049378391</v>
        <stp/>
        <stp>BDP|11434464962465333291</stp>
        <tr r="H14" s="1"/>
      </tp>
      <tp t="s">
        <v>#N/A Requesting Data...3562270763</v>
        <stp/>
        <stp>BDP|16561658119655007047</stp>
        <tr r="P40" s="1"/>
      </tp>
      <tp t="s">
        <v>#N/A Requesting Data...3178599490</v>
        <stp/>
        <stp>BDP|13028995127179282502</stp>
        <tr r="G38" s="1"/>
      </tp>
      <tp t="s">
        <v>#N/A Requesting Data...3558486413</v>
        <stp/>
        <stp>BDP|15859070746906414325</stp>
        <tr r="F35" s="1"/>
      </tp>
      <tp t="s">
        <v>#N/A Requesting Data...3776237167</v>
        <stp/>
        <stp>BDP|11335385721314436009</stp>
        <tr r="F23" s="1"/>
      </tp>
      <tp t="s">
        <v>#N/A Requesting Data...4193767239</v>
        <stp/>
        <stp>BDP|14654278240913936564</stp>
        <tr r="O22" s="1"/>
      </tp>
      <tp t="s">
        <v>#N/A Requesting Data...4153176422</v>
        <stp/>
        <stp>BDP|17719123256664515355</stp>
        <tr r="M16" s="1"/>
      </tp>
      <tp t="s">
        <v>#N/A Requesting Data...4169933149</v>
        <stp/>
        <stp>BDP|15892188469597326183</stp>
        <tr r="P33" s="1"/>
      </tp>
      <tp t="s">
        <v>#N/A Requesting Data...3779718175</v>
        <stp/>
        <stp>BDP|13424546662246102277</stp>
        <tr r="I26" s="1"/>
      </tp>
      <tp t="s">
        <v>#N/A Requesting Data...4085695663</v>
        <stp/>
        <stp>BDP|15150542054612544326</stp>
        <tr r="O34" s="1"/>
      </tp>
    </main>
    <main first="bofaddin.rtdserver">
      <tp t="e">
        <v>#N/A</v>
        <stp/>
        <stp>BDH|16799316962485521283</stp>
        <tr r="W14" s="1"/>
      </tp>
      <tp t="e">
        <v>#N/A</v>
        <stp/>
        <stp>BDH|14826547482708278514</stp>
        <tr r="V10" s="1"/>
      </tp>
    </main>
    <main first="bofaddin.rtdserver">
      <tp t="s">
        <v>#N/A Requesting Data...4111498454</v>
        <stp/>
        <stp>BDP|18315893121080385714</stp>
        <tr r="F30" s="1"/>
      </tp>
      <tp t="s">
        <v>#N/A Requesting Data...4253278822</v>
        <stp/>
        <stp>BDP|12871951410227449857</stp>
        <tr r="H20" s="1"/>
      </tp>
      <tp t="s">
        <v>#N/A Requesting Data...3620892644</v>
        <stp/>
        <stp>BDP|10490918440700874833</stp>
        <tr r="C63" s="1"/>
      </tp>
      <tp t="s">
        <v>#N/A Requesting Data...3774983122</v>
        <stp/>
        <stp>BDP|13788471969462459639</stp>
        <tr r="F43" s="1"/>
        <tr r="F8" s="1"/>
      </tp>
      <tp t="s">
        <v>#N/A Requesting Data...3984339663</v>
        <stp/>
        <stp>BDP|18066729893086358553</stp>
        <tr r="O12" s="1"/>
        <tr r="O47" s="1"/>
      </tp>
    </main>
    <main first="bofaddin.rtdserver">
      <tp t="e">
        <v>#N/A</v>
        <stp/>
        <stp>BDH|12519671143691647495</stp>
        <tr r="V14" s="1"/>
      </tp>
    </main>
    <main first="bofaddin.rtdserver">
      <tp t="s">
        <v>#N/A Requesting Data...3435487590</v>
        <stp/>
        <stp>BDP|9665545208421569159</stp>
        <tr r="J26" s="1"/>
      </tp>
      <tp t="s">
        <v>#N/A Requesting Data...3529104170</v>
        <stp/>
        <stp>BDP|4801972570006464004</stp>
        <tr r="P17" s="1"/>
      </tp>
      <tp t="s">
        <v>#N/A Requesting Data...3767866454</v>
        <stp/>
        <stp>BDP|1115106656831989879</stp>
        <tr r="AE10" s="1"/>
      </tp>
      <tp t="e">
        <v>#N/A</v>
        <stp/>
        <stp>BDH|1794412688575625462</stp>
        <tr r="V40" s="1"/>
      </tp>
      <tp t="s">
        <v>#N/A Requesting Data...3685690911</v>
        <stp/>
        <stp>BDP|7927991137939445855</stp>
        <tr r="M37" s="1"/>
      </tp>
      <tp t="s">
        <v>#N/A Requesting Data...3815514302</v>
        <stp/>
        <stp>BDP|1634626067455308850</stp>
        <tr r="N4" s="1"/>
      </tp>
      <tp t="s">
        <v>#N/A Requesting Data...3271322055</v>
        <stp/>
        <stp>BDP|5933129338378167379</stp>
        <tr r="V10" s="1"/>
        <tr r="V14" s="1"/>
        <tr r="V19" s="1"/>
        <tr r="V22" s="1"/>
        <tr r="V26" s="1"/>
        <tr r="V30" s="1"/>
        <tr r="V33" s="1"/>
        <tr r="V37" s="1"/>
        <tr r="V40" s="1"/>
        <tr r="V4" s="1"/>
        <tr r="V43" s="1"/>
        <tr r="V15" s="1"/>
      </tp>
    </main>
    <main first="bofaddin.rtdserver">
      <tp t="s">
        <v>#N/A Requesting Data...4044812125</v>
        <stp/>
        <stp>BDP|8388035657325922573</stp>
        <tr r="H38" s="1"/>
      </tp>
      <tp t="s">
        <v>#N/A Requesting Data...4167311049</v>
        <stp/>
        <stp>BDP|2570423036849143198</stp>
        <tr r="F63" s="1"/>
      </tp>
      <tp t="s">
        <v>#N/A Requesting Data...3569334034</v>
        <stp/>
        <stp>BDP|5336105534859887312</stp>
        <tr r="N14" s="1"/>
      </tp>
      <tp t="s">
        <v>#N/A Requesting Data...4095932775</v>
        <stp/>
        <stp>BDP|5347890566520300606</stp>
        <tr r="P31" s="1"/>
      </tp>
      <tp t="s">
        <v>#N/A Requesting Data...3764768724</v>
        <stp/>
        <stp>BDP|1982974326304131345</stp>
        <tr r="G44" s="1"/>
        <tr r="G5" s="1"/>
      </tp>
      <tp t="s">
        <v>#N/A Requesting Data...3788775172</v>
        <stp/>
        <stp>BDP|8133866501864277999</stp>
        <tr r="L19" s="1"/>
      </tp>
      <tp t="s">
        <v>#N/A Requesting Data...3687085911</v>
        <stp/>
        <stp>BDP|3760755823342515948</stp>
        <tr r="G31" s="1"/>
      </tp>
      <tp t="s">
        <v>#N/A Requesting Data...3837343125</v>
        <stp/>
        <stp>BDP|6302422386800318746</stp>
        <tr r="M43" s="1"/>
        <tr r="M8" s="1"/>
      </tp>
      <tp t="s">
        <v>#N/A Requesting Data...3391403502</v>
        <stp/>
        <stp>BDP|2184898168469660865</stp>
        <tr r="M31" s="1"/>
      </tp>
      <tp t="s">
        <v>#N/A Requesting Data...3543551628</v>
        <stp/>
        <stp>BDP|4428267628178249186</stp>
        <tr r="N22" s="1"/>
      </tp>
      <tp t="s">
        <v>#N/A N/A</v>
        <stp/>
        <stp>BDP|6245862392173369948</stp>
        <tr r="L15" s="1"/>
      </tp>
      <tp t="s">
        <v>#N/A Requesting Data...3732027548</v>
        <stp/>
        <stp>BDP|9348603186638696240</stp>
        <tr r="P16" s="1"/>
      </tp>
      <tp t="s">
        <v>#N/A Requesting Data...4125804714</v>
        <stp/>
        <stp>BDP|3483863206800588668</stp>
        <tr r="E63" s="1"/>
      </tp>
    </main>
    <main first="bofaddin.rtdserver">
      <tp t="s">
        <v>#N/A Requesting Data...4163689111</v>
        <stp/>
        <stp>BDP|7400648030595322999</stp>
        <tr r="G40" s="1"/>
      </tp>
      <tp t="s">
        <v>#N/A Requesting Data...4217000864</v>
        <stp/>
        <stp>BDP|9017699966426503116</stp>
        <tr r="I33" s="1"/>
      </tp>
      <tp t="s">
        <v>#N/A Requesting Data...3674654155</v>
        <stp/>
        <stp>BDP|3716642965974834963</stp>
        <tr r="G17" s="1"/>
      </tp>
      <tp t="s">
        <v>#N/A Requesting Data...3381696352</v>
        <stp/>
        <stp>BDP|2511722102663483891</stp>
        <tr r="I45" s="1"/>
      </tp>
      <tp t="s">
        <v>#N/A Requesting Data...3753322696</v>
        <stp/>
        <stp>BDP|6781285434051440814</stp>
        <tr r="P38" s="1"/>
      </tp>
      <tp t="s">
        <v>#N/A Requesting Data...3706978049</v>
        <stp/>
        <stp>BDP|8337900002718974774</stp>
        <tr r="F31" s="1"/>
      </tp>
      <tp t="s">
        <v>#N/A Requesting Data...3664221194</v>
        <stp/>
        <stp>BDP|6089031571306916972</stp>
        <tr r="H46" s="1"/>
        <tr r="H7" s="1"/>
      </tp>
      <tp t="s">
        <v>#N/A Requesting Data...4245353952</v>
        <stp/>
        <stp>BDP|1431907937497665268</stp>
        <tr r="G28" s="1"/>
      </tp>
      <tp t="s">
        <v>#N/A Requesting Data...4161141834</v>
        <stp/>
        <stp>BDP|9636560018714821737</stp>
        <tr r="H27" s="1"/>
      </tp>
      <tp t="s">
        <v>#N/A Requesting Data...3461565747</v>
        <stp/>
        <stp>BDP|7108451660223348809</stp>
        <tr r="K26" s="1"/>
      </tp>
      <tp t="s">
        <v>#N/A Requesting Data...3546620683</v>
        <stp/>
        <stp>BDP|6535893309622731265</stp>
        <tr r="K31" s="1"/>
      </tp>
      <tp t="s">
        <v>#N/A Requesting Data...3494863688</v>
        <stp/>
        <stp>BDP|2888235729918418426</stp>
        <tr r="L6" s="1"/>
      </tp>
      <tp t="s">
        <v>#N/A Requesting Data...3514215490</v>
        <stp/>
        <stp>BDP|6539727341622183923</stp>
        <tr r="J14" s="1"/>
      </tp>
      <tp t="e">
        <v>#N/A</v>
        <stp/>
        <stp>BDH|8567008801336300024</stp>
        <tr r="S30" s="1"/>
      </tp>
    </main>
    <main first="bofaddin.rtdserver">
      <tp t="s">
        <v>#N/A Requesting Data...3235752419</v>
        <stp/>
        <stp>BDP|8065189439330336582</stp>
        <tr r="G26" s="1"/>
      </tp>
      <tp t="s">
        <v>#N/A Requesting Data...3724022301</v>
        <stp/>
        <stp>BDP|8158964928699249576</stp>
        <tr r="M6" s="1"/>
      </tp>
      <tp t="s">
        <v>#N/A Requesting Data...3892703450</v>
        <stp/>
        <stp>BDP|1166271631388471789</stp>
        <tr r="O43" s="1"/>
        <tr r="O8" s="1"/>
      </tp>
      <tp t="s">
        <v>#N/A Requesting Data...3921713903</v>
        <stp/>
        <stp>BDP|8432125968267383763</stp>
        <tr r="O20" s="1"/>
      </tp>
      <tp t="s">
        <v>#N/A Requesting Data...3342439344</v>
        <stp/>
        <stp>BDP|5526724076138020282</stp>
        <tr r="K44" s="1"/>
        <tr r="K5" s="1"/>
      </tp>
      <tp t="s">
        <v>#N/A N/A</v>
        <stp/>
        <stp>BDP|1444612403339859115</stp>
        <tr r="G15" s="1"/>
      </tp>
      <tp t="s">
        <v>#N/A N/A</v>
        <stp/>
        <stp>BDP|9085080961526158641</stp>
        <tr r="H15" s="1"/>
      </tp>
      <tp t="s">
        <v>#N/A Requesting Data...3383699053</v>
        <stp/>
        <stp>BDP|1707301481661257470</stp>
        <tr r="N40" s="1"/>
      </tp>
      <tp t="e">
        <v>#N/A</v>
        <stp/>
        <stp>BDH|5490850439699930871</stp>
        <tr r="S43" s="1"/>
      </tp>
      <tp t="s">
        <v>#N/A Requesting Data...3587546328</v>
        <stp/>
        <stp>BDP|1021922496776178824</stp>
        <tr r="L45" s="1"/>
      </tp>
      <tp t="e">
        <v>#N/A</v>
        <stp/>
        <stp>BDH|7208827972565220278</stp>
        <tr r="V37" s="1"/>
      </tp>
      <tp t="s">
        <v>#N/A Requesting Data...3405491469</v>
        <stp/>
        <stp>BDP|6183713090055759233</stp>
        <tr r="I31" s="1"/>
      </tp>
      <tp t="s">
        <v>#N/A Requesting Data...3920748790</v>
        <stp/>
        <stp>BDP|3931321485076830133</stp>
        <tr r="H35" s="1"/>
      </tp>
      <tp t="e">
        <v>#N/A</v>
        <stp/>
        <stp>BDH|7329779976180003877</stp>
        <tr r="S37" s="1"/>
      </tp>
    </main>
    <main first="bofaddin.rtdserver">
      <tp t="s">
        <v>#N/A Requesting Data...3262791854</v>
        <stp/>
        <stp>BDP|7435652297293811340</stp>
        <tr r="N38" s="1"/>
      </tp>
      <tp t="s">
        <v>#N/A Requesting Data...4197339786</v>
        <stp/>
        <stp>BDP|2795954119222460076</stp>
        <tr r="F22" s="1"/>
      </tp>
      <tp t="s">
        <v>#N/A Requesting Data...3774788365</v>
        <stp/>
        <stp>BDP|7866873500745232237</stp>
        <tr r="G10" s="1"/>
      </tp>
      <tp t="s">
        <v>#N/A Requesting Data...3854271963</v>
        <stp/>
        <stp>BDP|6471811279252359326</stp>
        <tr r="J45" s="1"/>
      </tp>
      <tp t="s">
        <v>#N/A Requesting Data...3998954340</v>
        <stp/>
        <stp>BDP|2628382965896867951</stp>
        <tr r="N26" s="1"/>
      </tp>
      <tp t="s">
        <v>#N/A Requesting Data...4184296601</v>
        <stp/>
        <stp>BDP|7473309803245063900</stp>
        <tr r="G43" s="1"/>
        <tr r="G8" s="1"/>
      </tp>
      <tp t="s">
        <v>#N/A Requesting Data...3729702932</v>
        <stp/>
        <stp>BDP|3620075597635774767</stp>
        <tr r="N11" s="1"/>
      </tp>
      <tp t="e">
        <v>#N/A</v>
        <stp/>
        <stp>BDH|1253586738938407719</stp>
        <tr r="S4" s="1"/>
      </tp>
      <tp t="s">
        <v>#N/A Requesting Data...3460873646</v>
        <stp/>
        <stp>BDP|6211853633937562256</stp>
        <tr r="F19" s="1"/>
      </tp>
      <tp t="s">
        <v>#N/A N/A</v>
        <stp/>
        <stp>BDP|5182559087256547625</stp>
        <tr r="AE5" s="1"/>
      </tp>
      <tp t="s">
        <v>#N/A Requesting Data...4024134733</v>
        <stp/>
        <stp>BDP|1027345232468020136</stp>
        <tr r="O40" s="1"/>
      </tp>
    </main>
    <main first="bofaddin.rtdserver">
      <tp t="s">
        <v>#N/A Requesting Data...3850665143</v>
        <stp/>
        <stp>BDP|1268407185412514693</stp>
        <tr r="P22" s="1"/>
      </tp>
      <tp t="e">
        <v>#N/A</v>
        <stp/>
        <stp>BDH|3450849593919965213</stp>
        <tr r="W37" s="1"/>
      </tp>
      <tp t="s">
        <v>#N/A Requesting Data...3302619881</v>
        <stp/>
        <stp>BDP|9178484622625607346</stp>
        <tr r="AE6" s="1"/>
      </tp>
      <tp t="e">
        <v>#N/A</v>
        <stp/>
        <stp>BDH|3746173399777958597</stp>
        <tr r="S33" s="1"/>
      </tp>
      <tp t="s">
        <v>#N/A Requesting Data...3730106809</v>
        <stp/>
        <stp>BDP|3293667885213828764</stp>
        <tr r="AE3" s="1"/>
      </tp>
      <tp t="s">
        <v>#N/A Requesting Data...3345872879</v>
        <stp/>
        <stp>BDP|4901585358788242599</stp>
        <tr r="H16" s="1"/>
      </tp>
      <tp t="s">
        <v>#N/A Requesting Data...3306218232</v>
        <stp/>
        <stp>BDP|5526324286095327204</stp>
        <tr r="K46" s="1"/>
        <tr r="K7" s="1"/>
      </tp>
      <tp t="s">
        <v>#N/A Requesting Data...4221177500</v>
        <stp/>
        <stp>BDP|1983278473474849968</stp>
        <tr r="J17" s="1"/>
      </tp>
      <tp t="s">
        <v>#N/A Requesting Data...4202920933</v>
        <stp/>
        <stp>BDP|8997538812472373788</stp>
        <tr r="K16" s="1"/>
      </tp>
      <tp t="s">
        <v>#N/A Requesting Data...4003460311</v>
        <stp/>
        <stp>BDP|5946686743138165626</stp>
        <tr r="P4" s="1"/>
      </tp>
      <tp t="s">
        <v>#N/A Requesting Data...3399091304</v>
        <stp/>
        <stp>BDP|6935814397508864614</stp>
        <tr r="G46" s="1"/>
        <tr r="G7" s="1"/>
      </tp>
      <tp t="e">
        <v>#N/A</v>
        <stp/>
        <stp>BDH|8664057971140020674</stp>
        <tr r="W22" s="1"/>
      </tp>
    </main>
    <main first="bofaddin.rtdserver">
      <tp t="s">
        <v>#N/A Requesting Data...4201456196</v>
        <stp/>
        <stp>BDP|1530893277682678657</stp>
        <tr r="K11" s="1"/>
      </tp>
      <tp t="s">
        <v>#N/A Requesting Data...3592590527</v>
        <stp/>
        <stp>BDP|7151726653296896968</stp>
        <tr r="P14" s="1"/>
      </tp>
      <tp t="s">
        <v>#N/A Requesting Data...3354395615</v>
        <stp/>
        <stp>BDP|8982413205902187416</stp>
        <tr r="F6" s="1"/>
      </tp>
      <tp t="s">
        <v>#N/A Requesting Data...4275089888</v>
        <stp/>
        <stp>BDP|2136111697757289775</stp>
        <tr r="N23" s="1"/>
      </tp>
      <tp t="s">
        <v>#N/A Requesting Data...3579834568</v>
        <stp/>
        <stp>BDP|1056248233462630826</stp>
        <tr r="I16" s="1"/>
      </tp>
      <tp t="s">
        <v>#N/A Requesting Data...3399155694</v>
        <stp/>
        <stp>BDP|9916042217815999720</stp>
        <tr r="K34" s="1"/>
      </tp>
      <tp t="s">
        <v>#N/A Requesting Data...3518993192</v>
        <stp/>
        <stp>BDP|9203970572188463520</stp>
        <tr r="N44" s="1"/>
        <tr r="N5" s="1"/>
      </tp>
      <tp t="s">
        <v>#N/A Requesting Data...3374816588</v>
        <stp/>
        <stp>BDP|7917475931143035991</stp>
        <tr r="O10" s="1"/>
      </tp>
      <tp t="e">
        <v>#N/A</v>
        <stp/>
        <stp>BDH|8000483555140867337</stp>
        <tr r="V26" s="1"/>
      </tp>
      <tp t="s">
        <v>#N/A Requesting Data...3734039060</v>
        <stp/>
        <stp>BDP|1482418466570391975</stp>
        <tr r="I4" s="1"/>
      </tp>
    </main>
    <main first="bofaddin.rtdserver">
      <tp t="s">
        <v>#N/A Requesting Data...3713047008</v>
        <stp/>
        <stp>BDP|8474374550474814115</stp>
        <tr r="L12" s="1"/>
        <tr r="L47" s="1"/>
      </tp>
      <tp t="e">
        <v>#N/A</v>
        <stp/>
        <stp>BDH|4810707805359281155</stp>
        <tr r="S22" s="1"/>
      </tp>
      <tp t="s">
        <v>#N/A Requesting Data...4000805755</v>
        <stp/>
        <stp>BDP|8051104333235240499</stp>
        <tr r="G23" s="1"/>
      </tp>
      <tp t="s">
        <v>#N/A Requesting Data...4007294941</v>
        <stp/>
        <stp>BDP|5134399166693159866</stp>
        <tr r="I44" s="1"/>
        <tr r="I5" s="1"/>
      </tp>
      <tp t="e">
        <v>#N/A</v>
        <stp/>
        <stp>BDH|8957139431343622248</stp>
        <tr r="W10" s="1"/>
      </tp>
      <tp t="s">
        <v>#N/A Requesting Data...4169130970</v>
        <stp/>
        <stp>BDP|5511871697219272690</stp>
        <tr r="G12" s="1"/>
        <tr r="G47" s="1"/>
      </tp>
      <tp t="s">
        <v>#N/A Requesting Data...4050631322</v>
        <stp/>
        <stp>BDP|7646927074541642398</stp>
        <tr r="I27" s="1"/>
      </tp>
      <tp t="e">
        <v>#N/A</v>
        <stp/>
        <stp>BDH|9505444416833813437</stp>
        <tr r="V22" s="1"/>
      </tp>
      <tp t="s">
        <v>#N/A Requesting Data...3604115139</v>
        <stp/>
        <stp>BDP|9907983337409348161</stp>
        <tr r="M23" s="1"/>
      </tp>
      <tp t="s">
        <v>#N/A Requesting Data...3971748322</v>
        <stp/>
        <stp>BDP|4501585842646940860</stp>
        <tr r="K38" s="1"/>
      </tp>
      <tp t="s">
        <v>#N/A Requesting Data...3613381616</v>
        <stp/>
        <stp>BDP|2449668280955552203</stp>
        <tr r="J16" s="1"/>
      </tp>
      <tp t="s">
        <v>#N/A Requesting Data...3485968646</v>
        <stp/>
        <stp>BDP|7087555032778171219</stp>
        <tr r="AE11" s="1"/>
      </tp>
      <tp t="s">
        <v>#N/A Requesting Data...3439191147</v>
        <stp/>
        <stp>BDP|9517005377122079755</stp>
        <tr r="H4" s="1"/>
      </tp>
      <tp t="s">
        <v>#N/A Requesting Data...4136688630</v>
        <stp/>
        <stp>BDP|7073452745078745436</stp>
        <tr r="H45" s="1"/>
      </tp>
    </main>
    <main first="bofaddin.rtdserver">
      <tp t="s">
        <v>#N/A Requesting Data...4169523254</v>
        <stp/>
        <stp>BDP|2518732052841896561</stp>
        <tr r="I6" s="1"/>
      </tp>
      <tp t="s">
        <v>#N/A Requesting Data...4063410384</v>
        <stp/>
        <stp>BDP|4909315388632965937</stp>
        <tr r="G24" s="1"/>
      </tp>
      <tp t="s">
        <v>#N/A Requesting Data...4091648784</v>
        <stp/>
        <stp>BDP|6278053159537748024</stp>
        <tr r="AE7" s="1"/>
      </tp>
      <tp t="s">
        <v>#N/A Requesting Data...3710764238</v>
        <stp/>
        <stp>BDP|5934399513841949216</stp>
        <tr r="H40" s="1"/>
      </tp>
      <tp t="s">
        <v>#N/A Requesting Data...3373787208</v>
        <stp/>
        <stp>BDP|1982071194529767549</stp>
        <tr r="L23" s="1"/>
      </tp>
      <tp t="s">
        <v>#N/A Requesting Data...3485605022</v>
        <stp/>
        <stp>BDP|4558395123432314325</stp>
        <tr r="G30" s="1"/>
      </tp>
      <tp t="s">
        <v>#N/A Requesting Data...3550297259</v>
        <stp/>
        <stp>BDP|7425577758952331141</stp>
        <tr r="H6" s="1"/>
      </tp>
      <tp t="s">
        <v>#N/A Requesting Data...4261903264</v>
        <stp/>
        <stp>BDP|1442732687002819844</stp>
        <tr r="G27" s="1"/>
      </tp>
      <tp t="s">
        <v>#N/A Requesting Data...3583349616</v>
        <stp/>
        <stp>BDP|1685633128595697474</stp>
        <tr r="J46" s="1"/>
        <tr r="J7" s="1"/>
      </tp>
      <tp t="s">
        <v>#N/A Requesting Data...3507481992</v>
        <stp/>
        <stp>BDP|5807242557265164364</stp>
        <tr r="P26" s="1"/>
      </tp>
      <tp t="s">
        <v>#N/A Requesting Data...3405845558</v>
        <stp/>
        <stp>BDP|6009386064815709297</stp>
        <tr r="K37" s="1"/>
      </tp>
      <tp t="s">
        <v>#N/A Requesting Data...3532053477</v>
        <stp/>
        <stp>BDP|6961788193905054904</stp>
        <tr r="K24" s="1"/>
      </tp>
      <tp t="e">
        <v>#N/A</v>
        <stp/>
        <stp>BDH|1895698233364498442</stp>
        <tr r="V30" s="1"/>
        <tr r="V33" s="1"/>
      </tp>
      <tp t="s">
        <v>#N/A Requesting Data...3700261174</v>
        <stp/>
        <stp>BDP|5330558119125735088</stp>
        <tr r="F45" s="1"/>
      </tp>
      <tp t="s">
        <v>#N/A Requesting Data...4245653223</v>
        <stp/>
        <stp>BDP|5659440463654383729</stp>
        <tr r="N12" s="1"/>
        <tr r="N47" s="1"/>
      </tp>
      <tp t="e">
        <v>#N/A</v>
        <stp/>
        <stp>BDH|1761723337879741850</stp>
        <tr r="S10" s="1"/>
      </tp>
      <tp t="s">
        <v>#N/A Requesting Data...3850715762</v>
        <stp/>
        <stp>BDP|5870151317966861744</stp>
        <tr r="L10" s="1"/>
      </tp>
    </main>
    <main first="bofaddin.rtdserver">
      <tp t="s">
        <v>#N/A Requesting Data...3507549004</v>
        <stp/>
        <stp>BDP|4575646975598904876</stp>
        <tr r="O38" s="1"/>
      </tp>
      <tp t="s">
        <v>#N/A Requesting Data...4228828510</v>
        <stp/>
        <stp>BDP|8960436716050480838</stp>
        <tr r="F64" s="1"/>
      </tp>
      <tp t="s">
        <v>#N/A Requesting Data...3502623162</v>
        <stp/>
        <stp>BDP|4814507431016466159</stp>
        <tr r="F62" s="1"/>
      </tp>
      <tp t="s">
        <v>#N/A Requesting Data...3708010472</v>
        <stp/>
        <stp>BDP|7113775947475113490</stp>
        <tr r="L30" s="1"/>
      </tp>
      <tp t="s">
        <v>#N/A Requesting Data...4104384494</v>
        <stp/>
        <stp>BDP|7479238436812833178</stp>
        <tr r="I43" s="1"/>
        <tr r="I8" s="1"/>
      </tp>
      <tp t="s">
        <v>#N/A Requesting Data...4293875381</v>
        <stp/>
        <stp>BDP|9394950626255946266</stp>
        <tr r="N16" s="1"/>
      </tp>
      <tp t="s">
        <v>#N/A Requesting Data...3936690258</v>
        <stp/>
        <stp>BDP|8375475849235197837</stp>
        <tr r="M38" s="1"/>
      </tp>
      <tp t="s">
        <v>#N/A Requesting Data...3810994261</v>
        <stp/>
        <stp>BDP|7548282524796234445</stp>
        <tr r="O11" s="1"/>
      </tp>
      <tp t="s">
        <v>#N/A Requesting Data...4088668908</v>
        <stp/>
        <stp>BDP|3839246913431787457</stp>
        <tr r="L4" s="1"/>
      </tp>
      <tp t="s">
        <v>#N/A Requesting Data...3652033079</v>
        <stp/>
        <stp>BDP|7761638543261861124</stp>
        <tr r="M12" s="1"/>
        <tr r="M47" s="1"/>
      </tp>
      <tp t="s">
        <v>#N/A Requesting Data...3905783504</v>
        <stp/>
        <stp>BDP|7085374878524804256</stp>
        <tr r="H23" s="1"/>
      </tp>
      <tp t="s">
        <v>#N/A Requesting Data...3532965872</v>
        <stp/>
        <stp>BDP|9453451975646589923</stp>
        <tr r="I37" s="1"/>
      </tp>
      <tp t="s">
        <v>#N/A Requesting Data...3693252899</v>
        <stp/>
        <stp>BDP|5354552723190271770</stp>
        <tr r="G14" s="1"/>
      </tp>
      <tp t="s">
        <v>#N/A Requesting Data...4166220894</v>
        <stp/>
        <stp>BDP|5187708264271403077</stp>
        <tr r="H31" s="1"/>
      </tp>
    </main>
    <main first="bofaddin.rtdserver">
      <tp t="s">
        <v>#N/A Requesting Data...3858807345</v>
        <stp/>
        <stp>BDP|5846015411861426362</stp>
        <tr r="H11" s="1"/>
      </tp>
      <tp t="s">
        <v>#N/A Requesting Data...3716107737</v>
        <stp/>
        <stp>BDP|2012221423260932408</stp>
        <tr r="E64" s="1"/>
      </tp>
      <tp t="s">
        <v>#N/A Requesting Data...4115302060</v>
        <stp/>
        <stp>BDP|7808311862361767527</stp>
        <tr r="D62" s="1"/>
      </tp>
      <tp t="s">
        <v>#N/A Requesting Data...4009876995</v>
        <stp/>
        <stp>BDP|5414215029813652050</stp>
        <tr r="I23" s="1"/>
      </tp>
      <tp t="s">
        <v>#N/A Requesting Data...4253034639</v>
        <stp/>
        <stp>BDP|2699096550260176119</stp>
        <tr r="F46" s="1"/>
        <tr r="F7" s="1"/>
      </tp>
      <tp t="s">
        <v>#N/A N/A</v>
        <stp/>
        <stp>BDP|2944914487762047731</stp>
        <tr r="F15" s="1"/>
      </tp>
      <tp t="s">
        <v>#N/A Requesting Data...3580838549</v>
        <stp/>
        <stp>BDP|3455864334578279685</stp>
        <tr r="M34" s="1"/>
      </tp>
      <tp t="s">
        <v>#N/A N/A</v>
        <stp/>
        <stp>BDP|1895437058177795162</stp>
        <tr r="K15" s="1"/>
      </tp>
      <tp t="s">
        <v>#N/A Requesting Data...3904600160</v>
        <stp/>
        <stp>BDP|5488562177243279240</stp>
        <tr r="M27" s="1"/>
      </tp>
      <tp t="s">
        <v>#N/A Requesting Data...3468331847</v>
        <stp/>
        <stp>BDP|2604758254810388642</stp>
        <tr r="M26" s="1"/>
      </tp>
      <tp t="s">
        <v>#N/A Requesting Data...4003272376</v>
        <stp/>
        <stp>BDP|6507480958210140145</stp>
        <tr r="J35" s="1"/>
      </tp>
      <tp t="s">
        <v>#N/A Requesting Data...4110583621</v>
        <stp/>
        <stp>BDP|4127751202427444249</stp>
        <tr r="H19" s="1"/>
      </tp>
      <tp t="s">
        <v>#N/A Requesting Data...3945278522</v>
        <stp/>
        <stp>BDP|1755484076076905273</stp>
        <tr r="G34" s="1"/>
      </tp>
      <tp t="s">
        <v>#N/A N/A</v>
        <stp/>
        <stp>BDH|3761220410193128501</stp>
        <tr r="S15" s="1"/>
      </tp>
      <tp t="e">
        <v>#N/A</v>
        <stp/>
        <stp>BDH|8169321104745133834</stp>
        <tr r="V19" s="1"/>
      </tp>
    </main>
    <main first="bofaddin.rtdserver">
      <tp t="s">
        <v>#N/A Requesting Data...3526318339</v>
        <stp/>
        <stp>BDP|4136492449030029388</stp>
        <tr r="F14" s="1"/>
      </tp>
      <tp t="s">
        <v>#N/A Requesting Data...3792760597</v>
        <stp/>
        <stp>BDP|2026242166716389782</stp>
        <tr r="L20" s="1"/>
      </tp>
      <tp t="s">
        <v>#N/A Requesting Data...4292509613</v>
        <stp/>
        <stp>BDP|8847839113325799307</stp>
        <tr r="I30" s="1"/>
      </tp>
      <tp t="s">
        <v>#N/A Requesting Data...4259965971</v>
        <stp/>
        <stp>BDP|2126183822235274349</stp>
        <tr r="M30" s="1"/>
      </tp>
      <tp t="s">
        <v>#N/A Requesting Data...3678925196</v>
        <stp/>
        <stp>BDP|6366430447646373746</stp>
        <tr r="N6" s="1"/>
      </tp>
      <tp t="s">
        <v>#N/A Requesting Data...3657781860</v>
        <stp/>
        <stp>BDP|3425749628478015988</stp>
        <tr r="L24" s="1"/>
      </tp>
      <tp t="s">
        <v>#N/A Requesting Data...3956770501</v>
        <stp/>
        <stp>BDP|3493544163611734651</stp>
        <tr r="E62" s="1"/>
      </tp>
      <tp t="s">
        <v>#N/A Requesting Data...4181604995</v>
        <stp/>
        <stp>BDP|3079732864007479223</stp>
        <tr r="P23" s="1"/>
      </tp>
      <tp t="s">
        <v>#N/A Requesting Data...3862496651</v>
        <stp/>
        <stp>BDP|4850083843732007552</stp>
        <tr r="N43" s="1"/>
        <tr r="N8" s="1"/>
      </tp>
      <tp t="s">
        <v>#N/A N/A</v>
        <stp/>
        <stp>BDP|2141621136388418869</stp>
        <tr r="N15" s="1"/>
      </tp>
      <tp t="s">
        <v>#N/A N/A</v>
        <stp/>
        <stp>BDP|4778918329868223088</stp>
        <tr r="O15" s="1"/>
      </tp>
      <tp t="s">
        <v>#N/A Requesting Data...3971083632</v>
        <stp/>
        <stp>BDP|8354550533951189812</stp>
        <tr r="O31" s="1"/>
      </tp>
    </main>
    <main first="bofaddin.rtdserver">
      <tp t="s">
        <v>#N/A Requesting Data...4109926668</v>
        <stp/>
        <stp>BDP|4553558769851205601</stp>
        <tr r="G19" s="1"/>
      </tp>
      <tp t="s">
        <v>#N/A Requesting Data...3568391864</v>
        <stp/>
        <stp>BDP|7856941544782159819</stp>
        <tr r="L17" s="1"/>
      </tp>
      <tp t="s">
        <v>#N/A Requesting Data...4011740387</v>
        <stp/>
        <stp>BDP|1858314647480622669</stp>
        <tr r="L38" s="1"/>
      </tp>
      <tp t="s">
        <v>#N/A Requesting Data...4076318342</v>
        <stp/>
        <stp>BDP|4496685023889021905</stp>
        <tr r="I11" s="1"/>
      </tp>
      <tp t="s">
        <v>#N/A N/A</v>
        <stp/>
        <stp>BDP|9113148349634859896</stp>
        <tr r="J15" s="1"/>
      </tp>
      <tp t="s">
        <v>#N/A Requesting Data...4095979002</v>
        <stp/>
        <stp>BDP|6306721371807054122</stp>
        <tr r="P27" s="1"/>
      </tp>
      <tp t="s">
        <v>#N/A Requesting Data...3984135620</v>
        <stp/>
        <stp>BDP|1978303307215481793</stp>
        <tr r="H44" s="1"/>
        <tr r="H5" s="1"/>
      </tp>
      <tp t="s">
        <v>#N/A Requesting Data...4230186883</v>
        <stp/>
        <stp>BDP|4024363140694132769</stp>
        <tr r="O45" s="1"/>
      </tp>
      <tp t="s">
        <v>#N/A Requesting Data...3586041230</v>
        <stp/>
        <stp>BDP|3288778640732721232</stp>
        <tr r="O17" s="1"/>
      </tp>
      <tp t="s">
        <v>#N/A Requesting Data...4145932022</v>
        <stp/>
        <stp>BDP|4392368750085145739</stp>
        <tr r="J38" s="1"/>
      </tp>
      <tp t="s">
        <v>#N/A Requesting Data...4113763374</v>
        <stp/>
        <stp>BDP|4391397477855014597</stp>
        <tr r="G20" s="1"/>
      </tp>
    </main>
    <main first="bofaddin.rtdserver">
      <tp t="s">
        <v>#N/A Requesting Data...3791213851</v>
        <stp/>
        <stp>BDP|4626747846344990248</stp>
        <tr r="M45" s="1"/>
      </tp>
      <tp t="s">
        <v>#N/A Requesting Data...4188538460</v>
        <stp/>
        <stp>BDP|5848195660977983460</stp>
        <tr r="M35" s="1"/>
      </tp>
      <tp t="s">
        <v>#N/A Requesting Data...3596913299</v>
        <stp/>
        <stp>BDP|4092315864219894929</stp>
        <tr r="F16" s="1"/>
      </tp>
      <tp t="s">
        <v>#N/A Requesting Data...3665918551</v>
        <stp/>
        <stp>BDP|8197988624245481768</stp>
        <tr r="M17" s="1"/>
      </tp>
      <tp t="s">
        <v>#N/A Requesting Data...4214385617</v>
        <stp/>
        <stp>BDP|5307929941378473167</stp>
        <tr r="N35" s="1"/>
      </tp>
      <tp t="s">
        <v>#N/A Requesting Data...4219194015</v>
        <stp/>
        <stp>BDP|4138053756999912997</stp>
        <tr r="K30" s="1"/>
      </tp>
      <tp t="s">
        <v>#N/A Requesting Data...3851679503</v>
        <stp/>
        <stp>BDP|2148321127494341648</stp>
        <tr r="O35" s="1"/>
      </tp>
      <tp t="s">
        <v>#N/A Requesting Data...3884882640</v>
        <stp/>
        <stp>BDP|8066542493196442330</stp>
        <tr r="K12" s="1"/>
        <tr r="K47" s="1"/>
      </tp>
      <tp t="s">
        <v>#N/A Requesting Data...4107323085</v>
        <stp/>
        <stp>BDP|7421963387423012423</stp>
        <tr r="L34" s="1"/>
      </tp>
      <tp t="s">
        <v>#N/A Requesting Data...3671739336</v>
        <stp/>
        <stp>BDP|3418890131779918015</stp>
        <tr r="M14" s="1"/>
      </tp>
      <tp t="s">
        <v>#N/A Requesting Data...4156784497</v>
        <stp/>
        <stp>BDP|1146150671126823087</stp>
        <tr r="AE14" s="1"/>
      </tp>
    </main>
    <main first="bofaddin.rtdserver">
      <tp t="s">
        <v>#N/A Requesting Data...4169341933</v>
        <stp/>
        <stp>BDP|3594632229121478411</stp>
        <tr r="L44" s="1"/>
        <tr r="L5" s="1"/>
      </tp>
      <tp t="s">
        <v>#N/A Requesting Data...3520692154</v>
        <stp/>
        <stp>BDP|3251749040326946447</stp>
        <tr r="W10" s="1"/>
        <tr r="W14" s="1"/>
        <tr r="W19" s="1"/>
        <tr r="W22" s="1"/>
        <tr r="W26" s="1"/>
        <tr r="W30" s="1"/>
        <tr r="W33" s="1"/>
        <tr r="W37" s="1"/>
        <tr r="W40" s="1"/>
        <tr r="W4" s="1"/>
        <tr r="W43" s="1"/>
        <tr r="W15" s="1"/>
      </tp>
      <tp t="s">
        <v>#N/A Requesting Data...4169818847</v>
        <stp/>
        <stp>BDP|9917753291324476112</stp>
        <tr r="N10" s="1"/>
      </tp>
      <tp t="s">
        <v>#N/A Requesting Data...4117057533</v>
        <stp/>
        <stp>BDP|8411275489717641703</stp>
        <tr r="N19" s="1"/>
      </tp>
      <tp t="s">
        <v>#N/A Requesting Data...3854993707</v>
        <stp/>
        <stp>BDP|6811052452209426884</stp>
        <tr r="O28" s="1"/>
      </tp>
      <tp t="s">
        <v>#N/A Requesting Data...3553175898</v>
        <stp/>
        <stp>BDP|6471117357728284839</stp>
        <tr r="M20" s="1"/>
      </tp>
      <tp t="s">
        <v>#N/A Requesting Data...3552332552</v>
        <stp/>
        <stp>BDP|5431526805075329706</stp>
        <tr r="G6" s="1"/>
      </tp>
      <tp t="s">
        <v>#N/A Requesting Data...4078615772</v>
        <stp/>
        <stp>BDP|9770344229248329282</stp>
        <tr r="K20" s="1"/>
      </tp>
      <tp t="s">
        <v>#N/A Requesting Data...4271247265</v>
        <stp/>
        <stp>BDP|4524651209902194290</stp>
        <tr r="F38" s="1"/>
      </tp>
      <tp t="s">
        <v>#N/A Requesting Data...3991820648</v>
        <stp/>
        <stp>BDP|3237777931685790040</stp>
        <tr r="M10" s="1"/>
      </tp>
      <tp t="e">
        <v>#N/A</v>
        <stp/>
        <stp>BDH|5472552377477275236</stp>
        <tr r="W4" s="1"/>
      </tp>
      <tp t="s">
        <v>#N/A Requesting Data...3986185368</v>
        <stp/>
        <stp>BDP|4178902611206202867</stp>
        <tr r="N24" s="1"/>
      </tp>
      <tp t="s">
        <v>#N/A Requesting Data...3955621712</v>
        <stp/>
        <stp>BDP|1130031101526348547</stp>
        <tr r="H22" s="1"/>
      </tp>
    </main>
    <main first="bofaddin.rtdserver">
      <tp t="s">
        <v>#N/A Requesting Data...4175264611</v>
        <stp/>
        <stp>BDP|8943869044800036712</stp>
        <tr r="H24" s="1"/>
      </tp>
      <tp t="s">
        <v>#N/A Requesting Data...4277970435</v>
        <stp/>
        <stp>BDP|1917233242092206645</stp>
        <tr r="I40" s="1"/>
      </tp>
      <tp t="s">
        <v>#N/A Requesting Data...3881109996</v>
        <stp/>
        <stp>BDP|9801934330616544615</stp>
        <tr r="L43" s="1"/>
        <tr r="L8" s="1"/>
      </tp>
      <tp t="s">
        <v>#N/A Requesting Data...4035767008</v>
        <stp/>
        <stp>BDP|6512416685101473872</stp>
        <tr r="N46" s="1"/>
        <tr r="N7" s="1"/>
      </tp>
      <tp t="s">
        <v>#N/A Requesting Data...4006515078</v>
        <stp/>
        <stp>BDP|7919518125140672386</stp>
        <tr r="G4" s="1"/>
      </tp>
      <tp t="s">
        <v>#N/A Requesting Data...4043070707</v>
        <stp/>
        <stp>BDP|7943693645112419420</stp>
        <tr r="K10" s="1"/>
      </tp>
      <tp t="s">
        <v>#N/A Requesting Data...4122881383</v>
        <stp/>
        <stp>BDP|3090141630462213060</stp>
        <tr r="N31" s="1"/>
      </tp>
      <tp t="s">
        <v>#N/A Requesting Data...3663388929</v>
        <stp/>
        <stp>BDP|2232609557660319268</stp>
        <tr r="J37" s="1"/>
      </tp>
      <tp t="s">
        <v>#N/A Requesting Data...3637280497</v>
        <stp/>
        <stp>BDP|2005837482211315023</stp>
        <tr r="O46" s="1"/>
        <tr r="O7" s="1"/>
      </tp>
      <tp t="s">
        <v>#N/A Requesting Data...3734392366</v>
        <stp/>
        <stp>BDP|8587651101465543810</stp>
        <tr r="O14" s="1"/>
      </tp>
      <tp t="s">
        <v>#N/A Requesting Data...3759969434</v>
        <stp/>
        <stp>BDP|3572443491728340560</stp>
        <tr r="J10" s="1"/>
      </tp>
    </main>
    <main first="bofaddin.rtdserver">
      <tp t="s">
        <v>#N/A Requesting Data...4290881995</v>
        <stp/>
        <stp>BDP|25138069216972948</stp>
        <tr r="L11" s="1"/>
      </tp>
      <tp t="s">
        <v>#N/A Requesting Data...4213471151</v>
        <stp/>
        <stp>BDP|274772427985665556</stp>
        <tr r="P12" s="1"/>
        <tr r="P47" s="1"/>
      </tp>
      <tp t="s">
        <v>#N/A Requesting Data...4056235236</v>
        <stp/>
        <stp>BDP|414516537171022355</stp>
        <tr r="I10" s="1"/>
      </tp>
      <tp t="s">
        <v>#N/A Requesting Data...3995869733</v>
        <stp/>
        <stp>BDP|177658971766187081</stp>
        <tr r="F28" s="1"/>
      </tp>
      <tp t="s">
        <v>#N/A Requesting Data...4029090692</v>
        <stp/>
        <stp>BDP|573831925499987501</stp>
        <tr r="F33" s="1"/>
      </tp>
      <tp t="s">
        <v>#N/A Requesting Data...4199023053</v>
        <stp/>
        <stp>BDP|604016363367417028</stp>
        <tr r="O6" s="1"/>
      </tp>
      <tp t="s">
        <v>#N/A Requesting Data...4270302521</v>
        <stp/>
        <stp>BDP|830480664906304419</stp>
        <tr r="F24" s="1"/>
      </tp>
      <tp t="s">
        <v>#N/A Requesting Data...4160957562</v>
        <stp/>
        <stp>BDP|976307051306609099</stp>
        <tr r="P11" s="1"/>
      </tp>
      <tp t="s">
        <v>#N/A Requesting Data...4125967546</v>
        <stp/>
        <stp>BDP|249868184682018133</stp>
        <tr r="K27" s="1"/>
      </tp>
      <tp t="s">
        <v>#N/A Requesting Data...3920257467</v>
        <stp/>
        <stp>BDP|458235048686696211</stp>
        <tr r="N28" s="1"/>
      </tp>
      <tp t="s">
        <v>#N/A Requesting Data...3905571238</v>
        <stp/>
        <stp>BDP|853384918364165405</stp>
        <tr r="M19" s="1"/>
      </tp>
      <tp t="s">
        <v>#N/A Requesting Data...4160043520</v>
        <stp/>
        <stp>BDP|485904896214478612</stp>
        <tr r="J19" s="1"/>
      </tp>
      <tp t="s">
        <v>#N/A Requesting Data...3786548956</v>
        <stp/>
        <stp>BDP|178327180735478343</stp>
        <tr r="L27" s="1"/>
      </tp>
      <tp t="s">
        <v>#N/A Requesting Data...4171295654</v>
        <stp/>
        <stp>BDP|798828723452151776</stp>
        <tr r="F3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8E7B8-8895-40E2-84E9-40CC0A9D130E}" name="Table1" displayName="Table1" ref="AA2:AI17" totalsRowShown="0" headerRowDxfId="131" dataDxfId="130" tableBorderDxfId="129">
  <autoFilter ref="AA2:AI17" xr:uid="{1358E7B8-8895-40E2-84E9-40CC0A9D130E}"/>
  <sortState xmlns:xlrd2="http://schemas.microsoft.com/office/spreadsheetml/2017/richdata2" ref="AA3:AI17">
    <sortCondition descending="1" ref="AC2:AC17"/>
  </sortState>
  <tableColumns count="9">
    <tableColumn id="1" xr3:uid="{7AC33153-DB69-41B4-A845-91F699CD3CDF}" name="Ticker" dataDxfId="128"/>
    <tableColumn id="2" xr3:uid="{DDACD2FC-D7D5-439E-A688-90793059C48B}" name="Position" dataDxfId="127"/>
    <tableColumn id="3" xr3:uid="{3B48CC86-1DEC-4FEA-94E4-0D8631BC27BD}" name="Current Conviction" dataDxfId="126"/>
    <tableColumn id="4" xr3:uid="{15F879D5-00D8-4FE0-8D68-AE022EEBDBBB}" name="Prior Conviction" dataDxfId="125"/>
    <tableColumn id="5" xr3:uid="{A029390A-9C76-4120-AFCC-40EAD5E75D66}" name="Current Price" dataDxfId="124">
      <calculatedColumnFormula array="1">_xll.BDP(AA3&amp;" US Equity", "Px_last")</calculatedColumnFormula>
    </tableColumn>
    <tableColumn id="9" xr3:uid="{3A4C07C5-7420-4C99-99DB-09CB29F7CF86}" name="R/R" dataDxfId="123">
      <calculatedColumnFormula>IF(Table1[[#This Row],[Position]] = "S", (Table1[[#This Row],[Current Price]]-Table1[[#This Row],[Bear]]) / (Table1[[#This Row],[Bull]]-Table1[[#This Row],[Current Price]]), (Table1[[#This Row],[Bull]]-Table1[[#This Row],[Current Price]])/(Table1[[#This Row],[Current Price]]-Table1[[#This Row],[Bear]]))</calculatedColumnFormula>
    </tableColumn>
    <tableColumn id="8" xr3:uid="{3EF9A187-2594-42DB-8E6C-C93D7367C101}" name="Bull" dataDxfId="122">
      <calculatedColumnFormula array="1">_xll.CORETgt(AA3, "Bull")</calculatedColumnFormula>
    </tableColumn>
    <tableColumn id="6" xr3:uid="{8409D74D-A645-434D-8A40-85B496B16FFD}" name="Base" dataDxfId="121">
      <calculatedColumnFormula array="1">_xll.CORETgt(AA3, "Base")</calculatedColumnFormula>
    </tableColumn>
    <tableColumn id="7" xr3:uid="{11582C83-A56E-4CE2-B8CF-D73C9B5B8980}" name="Bear" dataDxfId="120">
      <calculatedColumnFormula array="1">_xll.CORETgt(AA3, "Bear")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BE3F-3038-4222-986F-DA40CF5C9314}">
  <sheetPr codeName="Sheet1"/>
  <dimension ref="B1:AI64"/>
  <sheetViews>
    <sheetView showGridLines="0" tabSelected="1" zoomScale="85" zoomScaleNormal="85" workbookViewId="0">
      <selection activeCell="B2" sqref="B2:T51"/>
    </sheetView>
  </sheetViews>
  <sheetFormatPr defaultRowHeight="14.5" x14ac:dyDescent="0.35"/>
  <cols>
    <col min="1" max="1" width="5" customWidth="1"/>
    <col min="2" max="2" width="22.54296875" customWidth="1"/>
    <col min="3" max="3" width="15.36328125" customWidth="1"/>
    <col min="4" max="4" width="10.26953125" customWidth="1"/>
    <col min="5" max="5" width="11" customWidth="1"/>
    <col min="6" max="6" width="12.6328125" customWidth="1"/>
    <col min="7" max="11" width="9.81640625" customWidth="1"/>
    <col min="12" max="12" width="12.6328125" customWidth="1"/>
    <col min="13" max="13" width="13.36328125" customWidth="1"/>
    <col min="14" max="14" width="11.453125" customWidth="1"/>
    <col min="15" max="17" width="10.453125" customWidth="1"/>
    <col min="18" max="18" width="14.6328125" customWidth="1"/>
    <col min="19" max="19" width="14" customWidth="1"/>
    <col min="20" max="20" width="11.90625" customWidth="1"/>
    <col min="28" max="28" width="14.1796875" customWidth="1"/>
    <col min="29" max="29" width="18.81640625" customWidth="1"/>
    <col min="30" max="30" width="16.453125" customWidth="1"/>
    <col min="31" max="31" width="14.08984375" customWidth="1"/>
    <col min="32" max="32" width="12.1796875" customWidth="1"/>
    <col min="33" max="35" width="10.6328125" customWidth="1"/>
  </cols>
  <sheetData>
    <row r="1" spans="2:35" ht="15" thickBot="1" x14ac:dyDescent="0.4"/>
    <row r="2" spans="2:35" ht="44" thickBot="1" x14ac:dyDescent="0.4">
      <c r="B2" s="5" t="s">
        <v>0</v>
      </c>
      <c r="C2" s="6" t="s">
        <v>1</v>
      </c>
      <c r="D2" s="6" t="s">
        <v>2</v>
      </c>
      <c r="E2" s="6" t="s">
        <v>3</v>
      </c>
      <c r="F2" s="6" t="s">
        <v>16</v>
      </c>
      <c r="G2" s="6" t="s">
        <v>20</v>
      </c>
      <c r="H2" s="6" t="s">
        <v>21</v>
      </c>
      <c r="I2" s="6" t="s">
        <v>22</v>
      </c>
      <c r="J2" s="6" t="s">
        <v>4</v>
      </c>
      <c r="K2" s="6" t="s">
        <v>23</v>
      </c>
      <c r="L2" s="6" t="s">
        <v>5</v>
      </c>
      <c r="M2" s="6" t="s">
        <v>19</v>
      </c>
      <c r="N2" s="6" t="s">
        <v>18</v>
      </c>
      <c r="O2" s="6" t="s">
        <v>17</v>
      </c>
      <c r="P2" s="6" t="s">
        <v>81</v>
      </c>
      <c r="Q2" s="7" t="s">
        <v>93</v>
      </c>
      <c r="R2" s="7" t="s">
        <v>6</v>
      </c>
      <c r="S2" s="7" t="s">
        <v>7</v>
      </c>
      <c r="T2" s="8" t="s">
        <v>57</v>
      </c>
      <c r="V2" s="27" t="s">
        <v>31</v>
      </c>
      <c r="W2" s="7" t="s">
        <v>32</v>
      </c>
      <c r="X2" s="7" t="s">
        <v>33</v>
      </c>
      <c r="Y2" s="8" t="s">
        <v>34</v>
      </c>
      <c r="AA2" s="58" t="s">
        <v>1</v>
      </c>
      <c r="AB2" s="58" t="s">
        <v>2</v>
      </c>
      <c r="AC2" s="53" t="s">
        <v>67</v>
      </c>
      <c r="AD2" s="53" t="s">
        <v>68</v>
      </c>
      <c r="AE2" s="58" t="s">
        <v>16</v>
      </c>
      <c r="AF2" s="58" t="s">
        <v>94</v>
      </c>
      <c r="AG2" s="58" t="s">
        <v>95</v>
      </c>
      <c r="AH2" s="53" t="s">
        <v>96</v>
      </c>
      <c r="AI2" s="53" t="s">
        <v>97</v>
      </c>
    </row>
    <row r="3" spans="2:35" x14ac:dyDescent="0.35">
      <c r="B3" s="26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V3" s="9"/>
      <c r="W3" s="10"/>
      <c r="X3" s="10"/>
      <c r="Y3" s="11"/>
      <c r="Z3">
        <v>1</v>
      </c>
      <c r="AA3" s="12" t="s">
        <v>80</v>
      </c>
      <c r="AB3" s="12" t="s">
        <v>15</v>
      </c>
      <c r="AC3" s="55">
        <v>1</v>
      </c>
      <c r="AD3" s="55">
        <v>1</v>
      </c>
      <c r="AE3" s="15" cm="1">
        <f t="array" ref="AE3">_xll.BDP(AA3&amp;" US Equity", "Px_last")</f>
        <v>18.27</v>
      </c>
      <c r="AF3" s="18">
        <f>IF(Table1[[#This Row],[Position]] = "S", (Table1[[#This Row],[Current Price]]-Table1[[#This Row],[Bear]]) / (Table1[[#This Row],[Bull]]-Table1[[#This Row],[Current Price]]), (Table1[[#This Row],[Bull]]-Table1[[#This Row],[Current Price]])/(Table1[[#This Row],[Current Price]]-Table1[[#This Row],[Bear]]))</f>
        <v>0.85339038368714315</v>
      </c>
      <c r="AG3" s="15">
        <v>30</v>
      </c>
      <c r="AH3" s="15" cm="1">
        <f t="array" ref="AH3">_xll.CORETgt(AA3, "Base")</f>
        <v>11.9765365951619</v>
      </c>
      <c r="AI3" s="15" cm="1">
        <f t="array" ref="AI3">_xll.CORETgt(AA3, "Bear")</f>
        <v>8.2597307993498106</v>
      </c>
    </row>
    <row r="4" spans="2:35" x14ac:dyDescent="0.35">
      <c r="B4" s="9" t="s">
        <v>8</v>
      </c>
      <c r="C4" s="14" t="s">
        <v>14</v>
      </c>
      <c r="D4" s="12" t="s">
        <v>15</v>
      </c>
      <c r="E4" s="12">
        <v>0</v>
      </c>
      <c r="F4" s="15" cm="1">
        <f t="array" ref="F4">_xll.BDP(C4, "px_last")</f>
        <v>40.880000000000003</v>
      </c>
      <c r="G4" s="43" cm="1">
        <f t="array" ref="G4">_xll.BDP(C4, "chg_pct_5d")/100</f>
        <v>1.13805E-2</v>
      </c>
      <c r="H4" s="44" cm="1">
        <f t="array" ref="H4">_xll.BDP(C4, "chg_pct_1m")/100</f>
        <v>2.7652119999999999E-2</v>
      </c>
      <c r="I4" s="44" cm="1">
        <f t="array" ref="I4">_xll.BDP(C4, "chg_pct_3m")/100</f>
        <v>-4.5528880000000001E-2</v>
      </c>
      <c r="J4" s="44" cm="1">
        <f t="array" ref="J4">_xll.BDP(C4, "chg_pct_ytd")/100</f>
        <v>-0.2796476</v>
      </c>
      <c r="K4" s="44" cm="1">
        <f t="array" ref="K4">_xll.BDP(C4, "CHG_PCT_1yr")/100</f>
        <v>-0.20713730000000002</v>
      </c>
      <c r="L4" s="16" cm="1">
        <f t="array" ref="L4">F4/_xll.BDP(C4,"HIGH_52WEEK")</f>
        <v>0.70757247944612733</v>
      </c>
      <c r="M4" s="17" cm="1">
        <f t="array" ref="M4">_xll.BDP(C4, "CUR_MKT_CAP")/1000000</f>
        <v>12166.78507072</v>
      </c>
      <c r="N4" s="17" cm="1">
        <f t="array" ref="N4">_xll.BDP(C4, "CURR_ENTP_VAL")</f>
        <v>16946.785070719998</v>
      </c>
      <c r="O4" s="18" cm="1">
        <f t="array" ref="O4">_xll.BDP(C4, "BEST_CUR_EV_TO_EBITDA")</f>
        <v>9.2552942809550256</v>
      </c>
      <c r="P4" s="18" t="str" cm="1">
        <f t="array" ref="P4">_xll.BDP(C4,"Expected_Report_DT")</f>
        <v>12/7/2023</v>
      </c>
      <c r="Q4" s="32">
        <f ca="1">P4-TODAY()</f>
        <v>18</v>
      </c>
      <c r="R4" s="19">
        <v>45140</v>
      </c>
      <c r="S4" s="33" cm="1">
        <f t="array" ref="S4">(F4/_xll.BDH(C4, "PX_last", R4)-1)*IF(D4="S", -1, 1)</f>
        <v>0.11534299935078984</v>
      </c>
      <c r="T4" s="20" t="str">
        <f>IF(S4&gt;=0, "Yes", "No")</f>
        <v>Yes</v>
      </c>
      <c r="V4" s="36" cm="1">
        <f t="array" ref="V4">(_xll.BDP("SPY US Equity", "PX_last")/_xll.BDH("SPY US Equity", "PX_last", $R4)-1)*IF(D4="S", -1, 1)</f>
        <v>-1.4662430853309427E-3</v>
      </c>
      <c r="W4" s="33" cm="1">
        <f t="array" ref="W4">(_xll.BDP("QQQ US Equity", "PX_last")/_xll.BDH("QQQ US Equity", "PX_last", $R4)-1)*IF(D4="S", -1, 1)</f>
        <v>-3.1117284115494526E-2</v>
      </c>
      <c r="X4" s="33">
        <f>S4-V4</f>
        <v>0.11680924243612079</v>
      </c>
      <c r="Y4" s="37">
        <f>S4-W4</f>
        <v>0.14646028346628437</v>
      </c>
      <c r="Z4">
        <f>Z3+1</f>
        <v>2</v>
      </c>
      <c r="AA4" s="12" t="s">
        <v>65</v>
      </c>
      <c r="AB4" s="12" t="s">
        <v>29</v>
      </c>
      <c r="AC4" s="56">
        <v>1</v>
      </c>
      <c r="AD4" s="55">
        <v>1</v>
      </c>
      <c r="AE4" s="15" cm="1">
        <f t="array" ref="AE4">_xll.BDP(AA4&amp;" US Equity", "Px_last")</f>
        <v>136</v>
      </c>
      <c r="AF4" s="18">
        <f>IF(Table1[[#This Row],[Position]] = "S", (Table1[[#This Row],[Current Price]]-Table1[[#This Row],[Bear]]) / (Table1[[#This Row],[Bull]]-Table1[[#This Row],[Current Price]]), (Table1[[#This Row],[Bull]]-Table1[[#This Row],[Current Price]])/(Table1[[#This Row],[Current Price]]-Table1[[#This Row],[Bear]]))</f>
        <v>1.5334996912780217</v>
      </c>
      <c r="AG4" s="15" cm="1">
        <f t="array" ref="AG4">_xll.CORETgt(AA4, "Bull")</f>
        <v>206.54098579878899</v>
      </c>
      <c r="AH4" s="15" cm="1">
        <f t="array" ref="AH4">_xll.CORETgt(AA4, "Base")</f>
        <v>151.791502570457</v>
      </c>
      <c r="AI4" s="15">
        <v>90</v>
      </c>
    </row>
    <row r="5" spans="2:35" x14ac:dyDescent="0.35">
      <c r="B5" s="25" t="s">
        <v>52</v>
      </c>
      <c r="C5" s="14" t="s">
        <v>54</v>
      </c>
      <c r="D5" s="12"/>
      <c r="E5" s="12"/>
      <c r="F5" s="15" cm="1">
        <f t="array" ref="F5">_xll.BDP(C5, "px_last")</f>
        <v>64.760000000000005</v>
      </c>
      <c r="G5" s="43" cm="1">
        <f t="array" ref="G5">_xll.BDP(C5, "chg_pct_5d")/100</f>
        <v>-7.9656859999999996E-3</v>
      </c>
      <c r="H5" s="43" cm="1">
        <f t="array" ref="H5">_xll.BDP(C5, "chg_pct_1m")/100</f>
        <v>3.0225889999999998E-2</v>
      </c>
      <c r="I5" s="44" cm="1">
        <f t="array" ref="I5">_xll.BDP(C5, "chg_pct_3m")/100</f>
        <v>-7.762426E-2</v>
      </c>
      <c r="J5" s="44" cm="1">
        <f t="array" ref="J5">_xll.BDP(C5, "chg_pct_ytd")/100</f>
        <v>-0.22766839999999999</v>
      </c>
      <c r="K5" s="44" cm="1">
        <f t="array" ref="K5">_xll.BDP(C5, "CHG_PCT_1yr")/100</f>
        <v>-0.20078980000000002</v>
      </c>
      <c r="L5" s="16" cm="1">
        <f t="array" ref="L5">F5/_xll.BDP(C5,"HIGH_52WEEK")</f>
        <v>0.71250962702167464</v>
      </c>
      <c r="M5" s="17" cm="1">
        <f t="array" ref="M5">_xll.BDP(C5, "CUR_MKT_CAP")/1000000</f>
        <v>37643.642870039999</v>
      </c>
      <c r="N5" s="17" cm="1">
        <f t="array" ref="N5">_xll.BDP(C5, "CURR_ENTP_VAL")</f>
        <v>49688.142870039999</v>
      </c>
      <c r="O5" s="18" cm="1">
        <f t="array" ref="O5">_xll.BDP(C5, "BEST_CUR_EV_TO_EBITDA")</f>
        <v>11.7087752172826</v>
      </c>
      <c r="P5" s="18" t="str" cm="1">
        <f t="array" ref="P5">_xll.BDP(C5,"Expected_Report_DT")</f>
        <v>12/20/2023</v>
      </c>
      <c r="Q5" s="32">
        <f t="shared" ref="Q5:Q7" ca="1" si="0">P5-TODAY()</f>
        <v>31</v>
      </c>
      <c r="R5" s="12"/>
      <c r="S5" s="34"/>
      <c r="T5" s="13"/>
      <c r="V5" s="38"/>
      <c r="W5" s="34"/>
      <c r="X5" s="34"/>
      <c r="Y5" s="39"/>
      <c r="Z5">
        <f t="shared" ref="Z5:Z13" si="1">Z4+1</f>
        <v>3</v>
      </c>
      <c r="AA5" s="61" t="s">
        <v>110</v>
      </c>
      <c r="AB5" s="12" t="s">
        <v>29</v>
      </c>
      <c r="AC5" s="62">
        <v>1</v>
      </c>
      <c r="AD5" s="62" t="s">
        <v>107</v>
      </c>
      <c r="AE5" s="1" cm="1">
        <f t="array" ref="AE5">_xll.BDP(AA5&amp;" US Equity", "Px_last")</f>
        <v>43.38</v>
      </c>
      <c r="AF5" s="4">
        <f>IF(Table1[[#This Row],[Position]] = "S", (Table1[[#This Row],[Current Price]]-Table1[[#This Row],[Bear]]) / (Table1[[#This Row],[Bull]]-Table1[[#This Row],[Current Price]]), (Table1[[#This Row],[Bull]]-Table1[[#This Row],[Current Price]])/(Table1[[#This Row],[Current Price]]-Table1[[#This Row],[Bear]]))</f>
        <v>0.8709073900841906</v>
      </c>
      <c r="AG5" s="1">
        <v>62</v>
      </c>
      <c r="AH5" s="1">
        <v>45</v>
      </c>
      <c r="AI5" s="1">
        <v>22</v>
      </c>
    </row>
    <row r="6" spans="2:35" x14ac:dyDescent="0.35">
      <c r="B6" s="25" t="s">
        <v>53</v>
      </c>
      <c r="C6" s="14" t="s">
        <v>55</v>
      </c>
      <c r="D6" s="12"/>
      <c r="E6" s="12"/>
      <c r="F6" s="15" cm="1">
        <f t="array" ref="F6">_xll.BDP(C6, "px_last")</f>
        <v>28.18</v>
      </c>
      <c r="G6" s="43" cm="1">
        <f t="array" ref="G6">_xll.BDP(C6, "chg_pct_5d")/100</f>
        <v>1.330457E-2</v>
      </c>
      <c r="H6" s="44" cm="1">
        <f t="array" ref="H6">_xll.BDP(C6, "chg_pct_1m")/100</f>
        <v>3.7937400000000003E-2</v>
      </c>
      <c r="I6" s="44" cm="1">
        <f t="array" ref="I6">_xll.BDP(C6, "chg_pct_3m")/100</f>
        <v>-6.6578350000000008E-2</v>
      </c>
      <c r="J6" s="44" cm="1">
        <f t="array" ref="J6">_xll.BDP(C6, "chg_pct_ytd")/100</f>
        <v>-0.27183459999999998</v>
      </c>
      <c r="K6" s="44" cm="1">
        <f t="array" ref="K6">_xll.BDP(C6, "CHG_PCT_1yr")/100</f>
        <v>-0.21613350000000001</v>
      </c>
      <c r="L6" s="16" cm="1">
        <f t="array" ref="L6">F6/_xll.BDP(C6,"HIGH_52WEEK")</f>
        <v>0.6823244552058112</v>
      </c>
      <c r="M6" s="17" cm="1">
        <f t="array" ref="M6">_xll.BDP(C6, "CUR_MKT_CAP")/1000000</f>
        <v>13469.134886579999</v>
      </c>
      <c r="N6" s="17" cm="1">
        <f t="array" ref="N6">_xll.BDP(C6, "CURR_ENTP_VAL")</f>
        <v>22720.034886580001</v>
      </c>
      <c r="O6" s="18" cm="1">
        <f t="array" ref="O6">_xll.BDP(C6, "BEST_CUR_EV_TO_EBITDA")</f>
        <v>9.410293984255178</v>
      </c>
      <c r="P6" s="18" t="str" cm="1">
        <f t="array" ref="P6">_xll.BDP(C6,"Expected_Report_DT")</f>
        <v>1/5/2024</v>
      </c>
      <c r="Q6" s="32">
        <f t="shared" ca="1" si="0"/>
        <v>47</v>
      </c>
      <c r="R6" s="12"/>
      <c r="S6" s="34"/>
      <c r="T6" s="13"/>
      <c r="V6" s="38"/>
      <c r="W6" s="34"/>
      <c r="X6" s="34"/>
      <c r="Y6" s="39"/>
      <c r="Z6">
        <f t="shared" si="1"/>
        <v>4</v>
      </c>
      <c r="AA6" s="61" t="s">
        <v>106</v>
      </c>
      <c r="AB6" s="12" t="s">
        <v>29</v>
      </c>
      <c r="AC6" s="62">
        <v>0.9</v>
      </c>
      <c r="AD6" s="62">
        <v>0.9</v>
      </c>
      <c r="AE6" s="15" cm="1">
        <f t="array" ref="AE6">_xll.BDP(AA6&amp;" US Equity", "Px_last")</f>
        <v>196</v>
      </c>
      <c r="AF6" s="18">
        <f>IF(Table1[[#This Row],[Position]] = "S", (Table1[[#This Row],[Current Price]]-Table1[[#This Row],[Bear]]) / (Table1[[#This Row],[Bull]]-Table1[[#This Row],[Current Price]]), (Table1[[#This Row],[Bull]]-Table1[[#This Row],[Current Price]])/(Table1[[#This Row],[Current Price]]-Table1[[#This Row],[Bear]]))</f>
        <v>1.2576106697376845</v>
      </c>
      <c r="AG6" s="15" cm="1">
        <f t="array" ref="AG6">_xll.CORETgt(AA6, "Bull")</f>
        <v>317.027534341955</v>
      </c>
      <c r="AH6" s="15" cm="1">
        <f t="array" ref="AH6">_xll.CORETgt(AA6, "Base")</f>
        <v>210.61269763976</v>
      </c>
      <c r="AI6" s="15" cm="1">
        <f t="array" ref="AI6">_xll.CORETgt(AA6, "Bear")</f>
        <v>99.763909408307399</v>
      </c>
    </row>
    <row r="7" spans="2:35" x14ac:dyDescent="0.35">
      <c r="B7" s="25" t="s">
        <v>59</v>
      </c>
      <c r="C7" s="14" t="s">
        <v>60</v>
      </c>
      <c r="D7" s="12"/>
      <c r="E7" s="12"/>
      <c r="F7" s="15" cm="1">
        <f t="array" ref="F7">_xll.BDP(C7, "px_last")</f>
        <v>33.659999999999997</v>
      </c>
      <c r="G7" s="43" cm="1">
        <f t="array" ref="G7">_xll.BDP(C7, "chg_pct_5d")/100</f>
        <v>2.3411369999999997E-2</v>
      </c>
      <c r="H7" s="44" cm="1">
        <f t="array" ref="H7">_xll.BDP(C7, "chg_pct_1m")/100</f>
        <v>7.0270239999999998E-2</v>
      </c>
      <c r="I7" s="44" cm="1">
        <f t="array" ref="I7">_xll.BDP(C7, "chg_pct_3m")/100</f>
        <v>0</v>
      </c>
      <c r="J7" s="44" cm="1">
        <f t="array" ref="J7">_xll.BDP(C7, "chg_pct_ytd")/100</f>
        <v>-0.17317609999999997</v>
      </c>
      <c r="K7" s="44" cm="1">
        <f t="array" ref="K7">_xll.BDP(C7, "CHG_PCT_1yr")/100</f>
        <v>-0.1165354</v>
      </c>
      <c r="L7" s="16" cm="1">
        <f t="array" ref="L7">F7/_xll.BDP(C7,"HIGH_52WEEK")</f>
        <v>0.78644859813084111</v>
      </c>
      <c r="M7" s="17" cm="1">
        <f t="array" ref="M7">_xll.BDP(C7, "CUR_MKT_CAP")/1000000</f>
        <v>41285.292440039993</v>
      </c>
      <c r="N7" s="17" cm="1">
        <f t="array" ref="N7">_xll.BDP(C7, "CURR_ENTP_VAL")</f>
        <v>60293.292440039993</v>
      </c>
      <c r="O7" s="18" cm="1">
        <f t="array" ref="O7">_xll.BDP(C7, "BEST_CUR_EV_TO_EBITDA")</f>
        <v>9.3594856832835429</v>
      </c>
      <c r="P7" s="18" t="str" cm="1">
        <f t="array" ref="P7">_xll.BDP(C7,"Expected_Report_DT")</f>
        <v>2/15/2024</v>
      </c>
      <c r="Q7" s="32">
        <f t="shared" ca="1" si="0"/>
        <v>88</v>
      </c>
      <c r="R7" s="12"/>
      <c r="S7" s="34"/>
      <c r="T7" s="13"/>
      <c r="V7" s="38"/>
      <c r="W7" s="34"/>
      <c r="X7" s="34"/>
      <c r="Y7" s="39"/>
      <c r="Z7">
        <f t="shared" si="1"/>
        <v>5</v>
      </c>
      <c r="AA7" s="12" t="s">
        <v>63</v>
      </c>
      <c r="AB7" s="12" t="s">
        <v>15</v>
      </c>
      <c r="AC7" s="56">
        <v>0.75</v>
      </c>
      <c r="AD7" s="55">
        <v>0.75</v>
      </c>
      <c r="AE7" s="15" cm="1">
        <f t="array" ref="AE7">_xll.BDP(AA7&amp;" US Equity", "Px_last")</f>
        <v>136.38</v>
      </c>
      <c r="AF7" s="18">
        <f>IF(Table1[[#This Row],[Position]] = "S", (Table1[[#This Row],[Current Price]]-Table1[[#This Row],[Bear]]) / (Table1[[#This Row],[Bull]]-Table1[[#This Row],[Current Price]]), (Table1[[#This Row],[Bull]]-Table1[[#This Row],[Current Price]])/(Table1[[#This Row],[Current Price]]-Table1[[#This Row],[Bear]]))</f>
        <v>6.7242366589830738</v>
      </c>
      <c r="AG7" s="15">
        <v>150</v>
      </c>
      <c r="AH7" s="15" cm="1">
        <f t="array" ref="AH7">_xll.CORETgt(AA7, "Base")</f>
        <v>62.216523200903502</v>
      </c>
      <c r="AI7" s="15" cm="1">
        <f t="array" ref="AI7">_xll.CORETgt(AA7, "Bear")</f>
        <v>44.795896704650502</v>
      </c>
    </row>
    <row r="8" spans="2:35" x14ac:dyDescent="0.35">
      <c r="B8" s="25" t="s">
        <v>98</v>
      </c>
      <c r="C8" s="14" t="s">
        <v>99</v>
      </c>
      <c r="D8" s="12"/>
      <c r="E8" s="12"/>
      <c r="F8" s="15" cm="1">
        <f t="array" ref="F8">_xll.BDP(C8, "px_last")</f>
        <v>196</v>
      </c>
      <c r="G8" s="43" cm="1">
        <f t="array" ref="G8">_xll.BDP(C8, "chg_pct_5d")/100</f>
        <v>2.3605600000000001E-2</v>
      </c>
      <c r="H8" s="44" cm="1">
        <f t="array" ref="H8">_xll.BDP(C8, "chg_pct_1m")/100</f>
        <v>2.3071290000000001E-2</v>
      </c>
      <c r="I8" s="44" cm="1">
        <f t="array" ref="I8">_xll.BDP(C8, "chg_pct_3m")/100</f>
        <v>-0.1041229</v>
      </c>
      <c r="J8" s="44" cm="1">
        <f t="array" ref="J8">_xll.BDP(C8, "chg_pct_ytd")/100</f>
        <v>-0.15360370000000001</v>
      </c>
      <c r="K8" s="44" cm="1">
        <f t="array" ref="K8">_xll.BDP(C8, "CHG_PCT_1yr")/100</f>
        <v>-0.12970119999999999</v>
      </c>
      <c r="L8" s="16" cm="1">
        <f t="array" ref="L8">F8/_xll.BDP(C8,"HIGH_52WEEK")</f>
        <v>0.70788661534488706</v>
      </c>
      <c r="M8" s="17" cm="1">
        <f t="array" ref="M8">_xll.BDP(C8, "CUR_MKT_CAP")/1000000</f>
        <v>40081.644064</v>
      </c>
      <c r="N8" s="17" cm="1">
        <f t="array" ref="N8">_xll.BDP(C8, "CURR_ENTP_VAL")</f>
        <v>44842.437063999998</v>
      </c>
      <c r="O8" s="18" cm="1">
        <f t="array" ref="O8">_xll.BDP(C8, "BEST_CUR_EV_TO_EBITDA")</f>
        <v>14.050459547946827</v>
      </c>
      <c r="P8" s="18" t="str" cm="1">
        <f t="array" ref="P8">_xll.BDP(C8,"Expected_Report_DT")</f>
        <v>2/2/2024</v>
      </c>
      <c r="Q8" s="32">
        <f t="shared" ref="Q8" ca="1" si="2">P8-TODAY()</f>
        <v>75</v>
      </c>
      <c r="R8" s="12"/>
      <c r="S8" s="34"/>
      <c r="T8" s="13"/>
      <c r="V8" s="38"/>
      <c r="W8" s="34"/>
      <c r="X8" s="34"/>
      <c r="Y8" s="39"/>
      <c r="Z8">
        <f t="shared" si="1"/>
        <v>6</v>
      </c>
      <c r="AA8" s="12" t="s">
        <v>64</v>
      </c>
      <c r="AB8" s="12" t="s">
        <v>15</v>
      </c>
      <c r="AC8" s="55">
        <v>0.5</v>
      </c>
      <c r="AD8" s="55">
        <v>0.5</v>
      </c>
      <c r="AE8" s="15" cm="1">
        <f t="array" ref="AE8">_xll.BDP(AA8&amp;" US Equity", "Px_last")</f>
        <v>20.52</v>
      </c>
      <c r="AF8" s="18">
        <f>IF(Table1[[#This Row],[Position]] = "S", (Table1[[#This Row],[Current Price]]-Table1[[#This Row],[Bear]]) / (Table1[[#This Row],[Bull]]-Table1[[#This Row],[Current Price]]), (Table1[[#This Row],[Bull]]-Table1[[#This Row],[Current Price]])/(Table1[[#This Row],[Current Price]]-Table1[[#This Row],[Bear]]))</f>
        <v>3.2260549687559559</v>
      </c>
      <c r="AG8" s="15" cm="1">
        <f t="array" ref="AG8">_xll.CORETgt(AA8, "Bull")</f>
        <v>25.8558761037722</v>
      </c>
      <c r="AH8" s="15" cm="1">
        <f t="array" ref="AH8">_xll.CORETgt(AA8, "Base")</f>
        <v>5.57736376473202</v>
      </c>
      <c r="AI8" s="15" cm="1">
        <f t="array" ref="AI8">_xll.CORETgt(AA8, "Bear")</f>
        <v>3.3061703827595199</v>
      </c>
    </row>
    <row r="9" spans="2:35" x14ac:dyDescent="0.35">
      <c r="B9" s="25"/>
      <c r="C9" s="14"/>
      <c r="D9" s="12"/>
      <c r="E9" s="12"/>
      <c r="F9" s="15"/>
      <c r="G9" s="43"/>
      <c r="H9" s="44"/>
      <c r="I9" s="44"/>
      <c r="J9" s="44"/>
      <c r="K9" s="44"/>
      <c r="L9" s="16"/>
      <c r="M9" s="17"/>
      <c r="N9" s="17"/>
      <c r="O9" s="18"/>
      <c r="P9" s="18"/>
      <c r="Q9" s="12"/>
      <c r="R9" s="12"/>
      <c r="S9" s="34"/>
      <c r="T9" s="13"/>
      <c r="V9" s="38"/>
      <c r="W9" s="34"/>
      <c r="X9" s="34"/>
      <c r="Y9" s="39"/>
      <c r="Z9">
        <f t="shared" si="1"/>
        <v>7</v>
      </c>
      <c r="AA9" s="12" t="s">
        <v>89</v>
      </c>
      <c r="AB9" s="12" t="s">
        <v>15</v>
      </c>
      <c r="AC9" s="60">
        <v>0.5</v>
      </c>
      <c r="AD9" s="55">
        <v>0.125</v>
      </c>
      <c r="AE9" s="15" cm="1">
        <f t="array" ref="AE9">_xll.BDP(AA9&amp;" US Equity", "Px_last")</f>
        <v>49.97</v>
      </c>
      <c r="AF9" s="18">
        <f>IF(Table1[[#This Row],[Position]] = "S", (Table1[[#This Row],[Current Price]]-Table1[[#This Row],[Bear]]) / (Table1[[#This Row],[Bull]]-Table1[[#This Row],[Current Price]]), (Table1[[#This Row],[Bull]]-Table1[[#This Row],[Current Price]])/(Table1[[#This Row],[Current Price]]-Table1[[#This Row],[Bear]]))</f>
        <v>8.7257500810130357E-3</v>
      </c>
      <c r="AG9" s="15" cm="1">
        <f t="array" ref="AG9">_xll.CORETgt(AA9, "Bull")</f>
        <v>240.087656307732</v>
      </c>
      <c r="AH9" s="15" cm="1">
        <f t="array" ref="AH9">_xll.CORETgt(AA9, "Base")</f>
        <v>93.475854051856999</v>
      </c>
      <c r="AI9" s="15" cm="1">
        <f t="array" ref="AI9">_xll.CORETgt(AA9, "Bear")</f>
        <v>48.311080845070798</v>
      </c>
    </row>
    <row r="10" spans="2:35" x14ac:dyDescent="0.35">
      <c r="B10" s="9" t="s">
        <v>9</v>
      </c>
      <c r="C10" s="14" t="s">
        <v>24</v>
      </c>
      <c r="D10" s="12" t="s">
        <v>29</v>
      </c>
      <c r="E10" s="12">
        <v>0.33</v>
      </c>
      <c r="F10" s="15" cm="1">
        <f t="array" ref="F10">_xll.BDP(C10, "px_last")</f>
        <v>31.73</v>
      </c>
      <c r="G10" s="43" cm="1">
        <f t="array" ref="G10">_xll.BDP(C10, "chg_pct_5d")/100</f>
        <v>2.453988E-2</v>
      </c>
      <c r="H10" s="44" cm="1">
        <f t="array" ref="H10">_xll.BDP(C10, "chg_pct_1m")/100</f>
        <v>0.11529</v>
      </c>
      <c r="I10" s="44" cm="1">
        <f t="array" ref="I10">_xll.BDP(C10, "chg_pct_3m")/100</f>
        <v>-5.9851850000000005E-2</v>
      </c>
      <c r="J10" s="44" cm="1">
        <f t="array" ref="J10">_xll.BDP(C10, "chg_pct_ytd")/100</f>
        <v>-0.1102075</v>
      </c>
      <c r="K10" s="44" cm="1">
        <f t="array" ref="K10">_xll.BDP(C10, "CHG_PCT_1yr")/100</f>
        <v>-0.15205769999999999</v>
      </c>
      <c r="L10" s="16" cm="1">
        <f t="array" ref="L10">F10/_xll.BDP(C10,"HIGH_52WEEK")</f>
        <v>0.81484334874165387</v>
      </c>
      <c r="M10" s="17" cm="1">
        <f t="array" ref="M10">_xll.BDP(C10, "CUR_MKT_CAP")/1000000</f>
        <v>44369.204548189991</v>
      </c>
      <c r="N10" s="17" cm="1">
        <f t="array" ref="N10">_xll.BDP(C10, "CURR_ENTP_VAL")</f>
        <v>58462.204548189999</v>
      </c>
      <c r="O10" s="18" cm="1">
        <f t="array" ref="O10">_xll.BDP(C10, "BEST_CUR_EV_TO_EBITDA")</f>
        <v>12.975024502356465</v>
      </c>
      <c r="P10" s="18" t="str" cm="1">
        <f t="array" ref="P10">_xll.BDP(C10,"Expected_Report_DT")</f>
        <v>2/23/2024</v>
      </c>
      <c r="Q10" s="32">
        <f ca="1">P10-TODAY()</f>
        <v>96</v>
      </c>
      <c r="R10" s="19">
        <v>45180</v>
      </c>
      <c r="S10" s="35" cm="1">
        <f t="array" ref="S10">(F10/_xll.BDH(C10, "PX_last", R10)-1)*IF(D10="S", -1, 1)</f>
        <v>-5.3683268714583954E-2</v>
      </c>
      <c r="T10" s="20" t="str">
        <f>IF(S10&gt;=0, "Yes", "No")</f>
        <v>No</v>
      </c>
      <c r="V10" s="40" cm="1">
        <f t="array" ref="V10">(_xll.BDP("SPY US Equity", "PX_last")/_xll.BDH("SPY US Equity", "PX_last", $R10)-1)*IF(D10="S", -1, 1)</f>
        <v>5.2179730181738382E-3</v>
      </c>
      <c r="W10" s="35" cm="1">
        <f t="array" ref="W10">(_xll.BDP("QQQ US Equity", "PX_last")/_xll.BDH("QQQ US Equity", "PX_last", $R10)-1)*IF(D10="S", -1, 1)</f>
        <v>2.4060270048014365E-2</v>
      </c>
      <c r="X10" s="35">
        <f>S10-V10</f>
        <v>-5.8901241732757792E-2</v>
      </c>
      <c r="Y10" s="41">
        <f>S10-W10</f>
        <v>-7.7743538762598319E-2</v>
      </c>
      <c r="Z10">
        <f t="shared" si="1"/>
        <v>8</v>
      </c>
      <c r="AA10" s="12" t="s">
        <v>79</v>
      </c>
      <c r="AB10" s="12" t="s">
        <v>29</v>
      </c>
      <c r="AC10" s="56">
        <v>0.33</v>
      </c>
      <c r="AD10" s="55">
        <v>0.33</v>
      </c>
      <c r="AE10" s="15" cm="1">
        <f t="array" ref="AE10">_xll.BDP(AA10&amp;" US Equity", "Px_last")</f>
        <v>602.66</v>
      </c>
      <c r="AF10" s="18"/>
      <c r="AG10" s="15"/>
      <c r="AH10" s="12"/>
      <c r="AI10" s="12"/>
    </row>
    <row r="11" spans="2:35" x14ac:dyDescent="0.35">
      <c r="B11" s="25" t="s">
        <v>35</v>
      </c>
      <c r="C11" s="14" t="s">
        <v>37</v>
      </c>
      <c r="D11" s="12"/>
      <c r="E11" s="12"/>
      <c r="F11" s="15" cm="1">
        <f t="array" ref="F11">_xll.BDP(C11, "px_last")</f>
        <v>57.26</v>
      </c>
      <c r="G11" s="43" cm="1">
        <f t="array" ref="G11">_xll.BDP(C11, "chg_pct_5d")/100</f>
        <v>9.5204509999999992E-3</v>
      </c>
      <c r="H11" s="44" cm="1">
        <f t="array" ref="H11">_xll.BDP(C11, "chg_pct_1m")/100</f>
        <v>5.3541890000000002E-2</v>
      </c>
      <c r="I11" s="44" cm="1">
        <f t="array" ref="I11">_xll.BDP(C11, "chg_pct_3m")/100</f>
        <v>-6.0541440000000002E-2</v>
      </c>
      <c r="J11" s="44" cm="1">
        <f t="array" ref="J11">_xll.BDP(C11, "chg_pct_ytd")/100</f>
        <v>-9.9827080000000012E-2</v>
      </c>
      <c r="K11" s="44" cm="1">
        <f t="array" ref="K11">_xll.BDP(C11, "CHG_PCT_1yr")/100</f>
        <v>-6.3460900000000001E-2</v>
      </c>
      <c r="L11" s="16" cm="1">
        <f t="array" ref="L11">F11/_xll.BDP(C11,"HIGH_52WEEK")</f>
        <v>0.88105862440375449</v>
      </c>
      <c r="M11" s="17" cm="1">
        <f t="array" ref="M11">_xll.BDP(C11, "CUR_MKT_CAP")/1000000</f>
        <v>247558.6747606</v>
      </c>
      <c r="N11" s="17" cm="1">
        <f t="array" ref="N11">_xll.BDP(C11, "CURR_ENTP_VAL")</f>
        <v>273802.67476059997</v>
      </c>
      <c r="O11" s="18" cm="1">
        <f t="array" ref="O11">_xll.BDP(C11, "BEST_CUR_EV_TO_EBITDA")</f>
        <v>18.110918369371813</v>
      </c>
      <c r="P11" s="18" t="str" cm="1">
        <f t="array" ref="P11">_xll.BDP(C11,"Expected_Report_DT")</f>
        <v>2/14/2024</v>
      </c>
      <c r="Q11" s="32">
        <f ca="1">P11-TODAY()</f>
        <v>87</v>
      </c>
      <c r="R11" s="19"/>
      <c r="S11" s="34"/>
      <c r="T11" s="20"/>
      <c r="V11" s="38"/>
      <c r="W11" s="34"/>
      <c r="X11" s="34"/>
      <c r="Y11" s="39"/>
      <c r="Z11">
        <f t="shared" si="1"/>
        <v>9</v>
      </c>
      <c r="AA11" s="12" t="s">
        <v>62</v>
      </c>
      <c r="AB11" s="12" t="s">
        <v>29</v>
      </c>
      <c r="AC11" s="56">
        <v>0.25</v>
      </c>
      <c r="AD11" s="55">
        <v>0.25</v>
      </c>
      <c r="AE11" s="15" cm="1">
        <f t="array" ref="AE11">_xll.BDP(AA11&amp;" US Equity", "Px_last")</f>
        <v>31.73</v>
      </c>
      <c r="AF11" s="18">
        <f>IF(Table1[[#This Row],[Position]] = "S", (Table1[[#This Row],[Current Price]]-Table1[[#This Row],[Bear]]) / (Table1[[#This Row],[Bull]]-Table1[[#This Row],[Current Price]]), (Table1[[#This Row],[Bull]]-Table1[[#This Row],[Current Price]])/(Table1[[#This Row],[Current Price]]-Table1[[#This Row],[Bear]]))</f>
        <v>0.44927536231884052</v>
      </c>
      <c r="AG11" s="15" cm="1">
        <f t="array" ref="AG11">_xll.CORETgt(AA11, "Bull")</f>
        <v>37</v>
      </c>
      <c r="AH11" s="15" cm="1">
        <f t="array" ref="AH11">_xll.CORETgt(AA11, "Base")</f>
        <v>36.598702023104202</v>
      </c>
      <c r="AI11" s="15">
        <v>20</v>
      </c>
    </row>
    <row r="12" spans="2:35" x14ac:dyDescent="0.35">
      <c r="B12" s="25" t="s">
        <v>36</v>
      </c>
      <c r="C12" s="14" t="s">
        <v>38</v>
      </c>
      <c r="D12" s="12"/>
      <c r="E12" s="10"/>
      <c r="F12" s="15" cm="1">
        <f t="array" ref="F12">_xll.BDP(C12, "px_last")</f>
        <v>166.76</v>
      </c>
      <c r="G12" s="44" cm="1">
        <f t="array" ref="G12">_xll.BDP(C12, "chg_pct_5d")/100</f>
        <v>-9.5854300000000007E-4</v>
      </c>
      <c r="H12" s="44" cm="1">
        <f t="array" ref="H12">_xll.BDP(C12, "chg_pct_1m")/100</f>
        <v>3.8614860000000001E-2</v>
      </c>
      <c r="I12" s="44" cm="1">
        <f t="array" ref="I12">_xll.BDP(C12, "chg_pct_3m")/100</f>
        <v>-6.4092450000000009E-2</v>
      </c>
      <c r="J12" s="44" cm="1">
        <f t="array" ref="J12">_xll.BDP(C12, "chg_pct_ytd")/100</f>
        <v>-7.6940129999999995E-2</v>
      </c>
      <c r="K12" s="44" cm="1">
        <f t="array" ref="K12">_xll.BDP(C12, "CHG_PCT_1yr")/100</f>
        <v>-8.0350750000000012E-2</v>
      </c>
      <c r="L12" s="16" cm="1">
        <f t="array" ref="L12">F12/_xll.BDP(C12,"HIGH_52WEEK")</f>
        <v>0.84701340918325885</v>
      </c>
      <c r="M12" s="17" cm="1">
        <f t="array" ref="M12">_xll.BDP(C12, "CUR_MKT_CAP")/1000000</f>
        <v>229272.31413635999</v>
      </c>
      <c r="N12" s="17" cm="1">
        <f t="array" ref="N12">_xll.BDP(C12, "CURR_ENTP_VAL")</f>
        <v>263927.31413635996</v>
      </c>
      <c r="O12" s="18" cm="1">
        <f t="array" ref="O12">_xll.BDP(C12, "BEST_CUR_EV_TO_EBITDA")</f>
        <v>14.880955318226658</v>
      </c>
      <c r="P12" s="18" t="str" cm="1">
        <f t="array" ref="P12">_xll.BDP(C12,"Expected_Report_DT")</f>
        <v>2/9/2024</v>
      </c>
      <c r="Q12" s="32">
        <f ca="1">P12-TODAY()</f>
        <v>82</v>
      </c>
      <c r="R12" s="19"/>
      <c r="S12" s="34"/>
      <c r="T12" s="20"/>
      <c r="V12" s="38"/>
      <c r="W12" s="34"/>
      <c r="X12" s="34"/>
      <c r="Y12" s="39"/>
      <c r="Z12">
        <f t="shared" si="1"/>
        <v>10</v>
      </c>
      <c r="AA12" s="54" t="s">
        <v>90</v>
      </c>
      <c r="AB12" s="12" t="s">
        <v>29</v>
      </c>
      <c r="AC12" s="56">
        <v>0.25</v>
      </c>
      <c r="AD12" s="55">
        <v>0.25</v>
      </c>
      <c r="AE12" s="15" cm="1">
        <f t="array" ref="AE12">_xll.BDP(AA12&amp;" US Equity", "Px_last")</f>
        <v>50.22</v>
      </c>
      <c r="AF12" s="18">
        <f>IF(Table1[[#This Row],[Position]] = "S", (Table1[[#This Row],[Current Price]]-Table1[[#This Row],[Bear]]) / (Table1[[#This Row],[Bull]]-Table1[[#This Row],[Current Price]]), (Table1[[#This Row],[Bull]]-Table1[[#This Row],[Current Price]])/(Table1[[#This Row],[Current Price]]-Table1[[#This Row],[Bear]]))</f>
        <v>0.9225941060083388</v>
      </c>
      <c r="AG12" s="15" cm="1">
        <f t="array" ref="AG12">_xll.CORETgt(AA12, "Bull")</f>
        <v>73.987303929441197</v>
      </c>
      <c r="AH12" s="15" cm="1">
        <f t="array" ref="AH12">_xll.CORETgt(AA12, "Base")</f>
        <v>61.146532173091899</v>
      </c>
      <c r="AI12" s="15" cm="1">
        <f t="array" ref="AI12">_xll.CORETgt(AA12, "Bear")</f>
        <v>24.458612869236799</v>
      </c>
    </row>
    <row r="13" spans="2:35" x14ac:dyDescent="0.35">
      <c r="B13" s="9"/>
      <c r="C13" s="14"/>
      <c r="D13" s="12"/>
      <c r="E13" s="12"/>
      <c r="F13" s="12"/>
      <c r="G13" s="32"/>
      <c r="H13" s="32"/>
      <c r="I13" s="32"/>
      <c r="J13" s="32"/>
      <c r="K13" s="32"/>
      <c r="L13" s="12"/>
      <c r="M13" s="12"/>
      <c r="N13" s="12"/>
      <c r="O13" s="12"/>
      <c r="P13" s="12"/>
      <c r="Q13" s="12"/>
      <c r="R13" s="12"/>
      <c r="S13" s="34"/>
      <c r="T13" s="13"/>
      <c r="V13" s="38"/>
      <c r="W13" s="34"/>
      <c r="X13" s="34"/>
      <c r="Y13" s="39"/>
      <c r="Z13">
        <f t="shared" si="1"/>
        <v>11</v>
      </c>
      <c r="AA13" s="12" t="s">
        <v>66</v>
      </c>
      <c r="AB13" s="12" t="s">
        <v>15</v>
      </c>
      <c r="AC13" s="60">
        <v>0</v>
      </c>
      <c r="AD13" s="55">
        <v>0.5</v>
      </c>
      <c r="AE13" s="15" cm="1">
        <f t="array" ref="AE13">_xll.BDP(AA13&amp;" US Equity", "Px_last")</f>
        <v>95.23</v>
      </c>
      <c r="AF13" s="18">
        <f>IF(Table1[[#This Row],[Position]] = "S", (Table1[[#This Row],[Current Price]]-Table1[[#This Row],[Bear]]) / (Table1[[#This Row],[Bull]]-Table1[[#This Row],[Current Price]]), (Table1[[#This Row],[Bull]]-Table1[[#This Row],[Current Price]])/(Table1[[#This Row],[Current Price]]-Table1[[#This Row],[Bear]]))</f>
        <v>1.6536422684913126</v>
      </c>
      <c r="AG13" s="15">
        <v>120</v>
      </c>
      <c r="AH13" s="15" cm="1">
        <f t="array" ref="AH13">_xll.CORETgt(AA13, "Base")</f>
        <v>64.559906746356901</v>
      </c>
      <c r="AI13" s="15" cm="1">
        <f t="array" ref="AI13">_xll.CORETgt(AA13, "Bear")</f>
        <v>54.269281009470198</v>
      </c>
    </row>
    <row r="14" spans="2:35" x14ac:dyDescent="0.35">
      <c r="B14" s="9" t="s">
        <v>10</v>
      </c>
      <c r="C14" s="14" t="s">
        <v>25</v>
      </c>
      <c r="D14" s="12" t="s">
        <v>15</v>
      </c>
      <c r="E14" s="12">
        <v>0.33</v>
      </c>
      <c r="F14" s="15" cm="1">
        <f t="array" ref="F14">_xll.BDP(C14, "px_last")</f>
        <v>136.38</v>
      </c>
      <c r="G14" s="44" cm="1">
        <f t="array" ref="G14">_xll.BDP(C14, "chg_pct_5d")/100</f>
        <v>0.14914050000000001</v>
      </c>
      <c r="H14" s="44" cm="1">
        <f t="array" ref="H14">_xll.BDP(C14, "chg_pct_1m")/100</f>
        <v>0.4256742</v>
      </c>
      <c r="I14" s="44" cm="1">
        <f t="array" ref="I14">_xll.BDP(C14, "chg_pct_3m")/100</f>
        <v>0.27208279999999996</v>
      </c>
      <c r="J14" s="43" cm="1">
        <f t="array" ref="J14">_xll.BDP(C14, "chg_pct_ytd")/100</f>
        <v>0.55684929999999999</v>
      </c>
      <c r="K14" s="44" cm="1">
        <f t="array" ref="K14">_xll.BDP(C14, "CHG_PCT_1yr")/100</f>
        <v>0.38724449999999999</v>
      </c>
      <c r="L14" s="16" cm="1">
        <f t="array" ref="L14">F14/_xll.BDP(C14,"HIGH_52WEEK")</f>
        <v>0.99185454545454543</v>
      </c>
      <c r="M14" s="17" cm="1">
        <f t="array" ref="M14">_xll.BDP(C14, "CUR_MKT_CAP")/1000000</f>
        <v>18936.121880159997</v>
      </c>
      <c r="N14" s="17" cm="1">
        <f t="array" ref="N14">_xll.BDP(C14, "CURR_ENTP_VAL")</f>
        <v>21671.121880159997</v>
      </c>
      <c r="O14" s="18" cm="1">
        <f t="array" ref="O14">_xll.BDP(C14, "BEST_CUR_EV_TO_EBITDA")</f>
        <v>7.1476038800006281</v>
      </c>
      <c r="P14" s="18" t="str" cm="1">
        <f t="array" ref="P14">_xll.BDP(C14,"Expected_Report_DT")</f>
        <v>2/9/2024</v>
      </c>
      <c r="Q14" s="32">
        <f ca="1">P14-TODAY()</f>
        <v>82</v>
      </c>
      <c r="R14" s="19">
        <v>45194</v>
      </c>
      <c r="S14" s="35" cm="1">
        <f t="array" ref="S14">(F14/_xll.BDH(C14, "PX_last", R14)-1)*IF(D14="S", -1, 1)</f>
        <v>-0.35445426556758375</v>
      </c>
      <c r="T14" s="20" t="str">
        <f>IF(S14&gt;=0, "Yes", "No")</f>
        <v>No</v>
      </c>
      <c r="V14" s="40" cm="1">
        <f t="array" ref="V14">(_xll.BDP("SPY US Equity", "PX_last")/_xll.BDH("SPY US Equity", "PX_last", $R14)-1)*IF(D14="S", -1, 1)</f>
        <v>-4.294010133493753E-2</v>
      </c>
      <c r="W14" s="35" cm="1">
        <f t="array" ref="W14">(_xll.BDP("QQQ US Equity", "PX_last")/_xll.BDH("QQQ US Equity", "PX_last", $R14)-1)*IF(D14="S", -1, 1)</f>
        <v>-7.3496287644948755E-2</v>
      </c>
      <c r="X14" s="35">
        <f>S14-V14</f>
        <v>-0.31151416423264622</v>
      </c>
      <c r="Y14" s="41">
        <f>S14-W14</f>
        <v>-0.28095797792263499</v>
      </c>
      <c r="Z14">
        <v>12</v>
      </c>
      <c r="AA14" s="12" t="s">
        <v>61</v>
      </c>
      <c r="AB14" s="12" t="s">
        <v>15</v>
      </c>
      <c r="AC14" s="55">
        <v>0</v>
      </c>
      <c r="AD14" s="55">
        <v>0</v>
      </c>
      <c r="AE14" s="15" cm="1">
        <f t="array" ref="AE14">_xll.BDP(AA14&amp;" US Equity", "Px_last")</f>
        <v>40.880000000000003</v>
      </c>
      <c r="AF14" s="18">
        <f>IF(Table1[[#This Row],[Position]] = "S", (Table1[[#This Row],[Current Price]]-Table1[[#This Row],[Bear]]) / (Table1[[#This Row],[Bull]]-Table1[[#This Row],[Current Price]]), (Table1[[#This Row],[Bull]]-Table1[[#This Row],[Current Price]])/(Table1[[#This Row],[Current Price]]-Table1[[#This Row],[Bear]]))</f>
        <v>0.16850379393721529</v>
      </c>
      <c r="AG14" s="15" cm="1">
        <f t="array" ref="AG14">_xll.CORETgt(AA14, "Bull")</f>
        <v>52.0067912745264</v>
      </c>
      <c r="AH14" s="15" cm="1">
        <f t="array" ref="AH14">_xll.CORETgt(AA14, "Base")</f>
        <v>43.338992728771998</v>
      </c>
      <c r="AI14" s="15" cm="1">
        <f t="array" ref="AI14">_xll.CORETgt(AA14, "Bear")</f>
        <v>39.005093455894801</v>
      </c>
    </row>
    <row r="15" spans="2:35" x14ac:dyDescent="0.35">
      <c r="B15" s="9" t="s">
        <v>108</v>
      </c>
      <c r="C15" s="14" t="s">
        <v>109</v>
      </c>
      <c r="D15" s="12" t="s">
        <v>29</v>
      </c>
      <c r="E15" s="12">
        <v>1</v>
      </c>
      <c r="F15" s="15" cm="1">
        <f t="array" ref="F15">_xll.BDP(C15, "px_last")</f>
        <v>43.38</v>
      </c>
      <c r="G15" s="44" cm="1">
        <f t="array" ref="G15">_xll.BDP(C15, "chg_pct_5d")/100</f>
        <v>4.3290040000000002E-2</v>
      </c>
      <c r="H15" s="44" cm="1">
        <f t="array" ref="H15">_xll.BDP(C15, "chg_pct_1m")/100</f>
        <v>0.1356021</v>
      </c>
      <c r="I15" s="44" cm="1">
        <f t="array" ref="I15">_xll.BDP(C15, "chg_pct_3m")/100</f>
        <v>0.19339759999999998</v>
      </c>
      <c r="J15" s="43" cm="1">
        <f t="array" ref="J15">_xll.BDP(C15, "chg_pct_ytd")/100</f>
        <v>0.5734494</v>
      </c>
      <c r="K15" s="44" cm="1">
        <f t="array" ref="K15">_xll.BDP(C15, "CHG_PCT_1yr")/100</f>
        <v>0.52050469999999993</v>
      </c>
      <c r="L15" s="16" cm="1">
        <f t="array" ref="L15">F15/_xll.BDP(C15,"HIGH_52WEEK")</f>
        <v>0.99495412844036701</v>
      </c>
      <c r="M15" s="17" cm="1">
        <f t="array" ref="M15">_xll.BDP(C15, "CUR_MKT_CAP")/1000000</f>
        <v>4603.9399187400004</v>
      </c>
      <c r="N15" s="17" cm="1">
        <f t="array" ref="N15">_xll.BDP(C15, "CURR_ENTP_VAL")</f>
        <v>4327.3729187400004</v>
      </c>
      <c r="O15" s="18" cm="1">
        <f t="array" ref="O15">_xll.BDP(C15, "BEST_CUR_EV_TO_EBITDA")</f>
        <v>34.563682108626203</v>
      </c>
      <c r="P15" s="18" t="str" cm="1">
        <f t="array" ref="P15">_xll.BDP(C15,"Expected_Report_DT")</f>
        <v>1/24/2024</v>
      </c>
      <c r="Q15" s="32">
        <f ca="1">P15-TODAY()</f>
        <v>66</v>
      </c>
      <c r="R15" s="19">
        <v>45243</v>
      </c>
      <c r="S15" s="35" cm="1">
        <f t="array" ref="S15">(F15/_xll.BDH(C15, "PX_last", R15)-1)*IF(D15="S", -1, 1)</f>
        <v>4.128660585693722E-2</v>
      </c>
      <c r="T15" s="20" t="str">
        <f>IF(S15&gt;=0, "Yes", "No")</f>
        <v>Yes</v>
      </c>
      <c r="V15" s="40" cm="1">
        <f t="array" ref="V15">(_xll.BDP("SPY US Equity", "PX_last")/_xll.BDH("SPY US Equity", "PX_last", $R15)-1)*IF(D15="S", -1, 1)</f>
        <v>2.4080510688566426E-2</v>
      </c>
      <c r="W15" s="35" cm="1">
        <f t="array" ref="W15">(_xll.BDP("QQQ US Equity", "PX_last")/_xll.BDH("QQQ US Equity", "PX_last", $R15)-1)*IF(D15="S", -1, 1)</f>
        <v>2.3408711327907561E-2</v>
      </c>
      <c r="X15" s="35">
        <f>S15-V15</f>
        <v>1.7206095168370794E-2</v>
      </c>
      <c r="Y15" s="41">
        <f>S15-W15</f>
        <v>1.7877894529029659E-2</v>
      </c>
      <c r="AA15" s="61"/>
      <c r="AB15" s="61"/>
      <c r="AC15" s="62"/>
      <c r="AD15" s="62"/>
      <c r="AE15" s="1"/>
      <c r="AF15" s="4"/>
      <c r="AG15" s="1"/>
      <c r="AH15" s="1"/>
      <c r="AI15" s="1"/>
    </row>
    <row r="16" spans="2:35" x14ac:dyDescent="0.35">
      <c r="B16" s="25" t="s">
        <v>39</v>
      </c>
      <c r="C16" s="14" t="s">
        <v>41</v>
      </c>
      <c r="D16" s="12"/>
      <c r="E16" s="12"/>
      <c r="F16" s="15" cm="1">
        <f t="array" ref="F16">_xll.BDP(C16, "px_last")</f>
        <v>3135.25</v>
      </c>
      <c r="G16" s="44" cm="1">
        <f t="array" ref="G16">_xll.BDP(C16, "chg_pct_5d")/100</f>
        <v>1.9848870000000001E-2</v>
      </c>
      <c r="H16" s="44" cm="1">
        <f t="array" ref="H16">_xll.BDP(C16, "chg_pct_1m")/100</f>
        <v>0.12568219999999999</v>
      </c>
      <c r="I16" s="44" cm="1">
        <f t="array" ref="I16">_xll.BDP(C16, "chg_pct_3m")/100</f>
        <v>2.5117489999999999E-2</v>
      </c>
      <c r="J16" s="43" cm="1">
        <f t="array" ref="J16">_xll.BDP(C16, "chg_pct_ytd")/100</f>
        <v>0.55573909999999993</v>
      </c>
      <c r="K16" s="43" cm="1">
        <f t="array" ref="K16">_xll.BDP(C16, "CHG_PCT_1yr")/100</f>
        <v>0.61587499999999995</v>
      </c>
      <c r="L16" s="16" cm="1">
        <f t="array" ref="L16">F16/_xll.BDP(C16,"HIGH_52WEEK")</f>
        <v>0.9641852945635665</v>
      </c>
      <c r="M16" s="17" cm="1">
        <f t="array" ref="M16">_xll.BDP(C16, "CUR_MKT_CAP")/1000000</f>
        <v>109388.47432325</v>
      </c>
      <c r="N16" s="17" cm="1">
        <f t="array" ref="N16">_xll.BDP(C16, "CURR_ENTP_VAL")</f>
        <v>109366.47432325</v>
      </c>
      <c r="O16" s="18" cm="1">
        <f t="array" ref="O16">_xll.BDP(C16, "BEST_CUR_EV_TO_EBITDA")</f>
        <v>13.885792948070687</v>
      </c>
      <c r="P16" s="18" t="str" cm="1">
        <f t="array" ref="P16">_xll.BDP(C16,"Expected_Report_DT")</f>
        <v>2/22/2024</v>
      </c>
      <c r="Q16" s="32">
        <f ca="1">P16-TODAY()</f>
        <v>95</v>
      </c>
      <c r="R16" s="19"/>
      <c r="S16" s="34"/>
      <c r="T16" s="20"/>
      <c r="V16" s="38"/>
      <c r="W16" s="34"/>
      <c r="X16" s="34"/>
      <c r="Y16" s="39"/>
      <c r="AA16" s="61"/>
      <c r="AB16" s="61"/>
      <c r="AC16" s="62"/>
      <c r="AD16" s="62"/>
      <c r="AE16" s="1"/>
      <c r="AF16" s="4"/>
      <c r="AG16" s="1"/>
      <c r="AH16" s="1"/>
      <c r="AI16" s="1"/>
    </row>
    <row r="17" spans="2:35" x14ac:dyDescent="0.35">
      <c r="B17" s="25" t="s">
        <v>40</v>
      </c>
      <c r="C17" s="14" t="s">
        <v>42</v>
      </c>
      <c r="D17" s="12"/>
      <c r="E17" s="12"/>
      <c r="F17" s="15" cm="1">
        <f t="array" ref="F17">_xll.BDP(C17, "px_last")</f>
        <v>127.15</v>
      </c>
      <c r="G17" s="44" cm="1">
        <f t="array" ref="G17">_xll.BDP(C17, "chg_pct_5d")/100</f>
        <v>7.6174350000000002E-2</v>
      </c>
      <c r="H17" s="44" cm="1">
        <f t="array" ref="H17">_xll.BDP(C17, "chg_pct_1m")/100</f>
        <v>5.9848280000000004E-2</v>
      </c>
      <c r="I17" s="44" cm="1">
        <f t="array" ref="I17">_xll.BDP(C17, "chg_pct_3m")/100</f>
        <v>1.6712000000000001E-2</v>
      </c>
      <c r="J17" s="43" cm="1">
        <f t="array" ref="J17">_xll.BDP(C17, "chg_pct_ytd")/100</f>
        <v>0.48713450000000003</v>
      </c>
      <c r="K17" s="44" cm="1">
        <f t="array" ref="K17">_xll.BDP(C17, "CHG_PCT_1yr")/100</f>
        <v>0.30050120000000002</v>
      </c>
      <c r="L17" s="16" cm="1">
        <f t="array" ref="L17">F17/_xll.BDP(C17,"HIGH_52WEEK")</f>
        <v>0.82058728622136179</v>
      </c>
      <c r="M17" s="17" cm="1">
        <f t="array" ref="M17">_xll.BDP(C17, "CUR_MKT_CAP")/1000000</f>
        <v>82448.899201849999</v>
      </c>
      <c r="N17" s="17" cm="1">
        <f t="array" ref="N17">_xll.BDP(C17, "CURR_ENTP_VAL")</f>
        <v>73795.899201849999</v>
      </c>
      <c r="O17" s="18" cm="1">
        <f t="array" ref="O17">_xll.BDP(C17, "BEST_CUR_EV_TO_EBITDA")</f>
        <v>18.808347951715696</v>
      </c>
      <c r="P17" s="18" t="str" cm="1">
        <f t="array" ref="P17">_xll.BDP(C17,"Expected_Report_DT")</f>
        <v>2/14/2024</v>
      </c>
      <c r="Q17" s="32">
        <f ca="1">P17-TODAY()</f>
        <v>87</v>
      </c>
      <c r="R17" s="19"/>
      <c r="S17" s="34"/>
      <c r="T17" s="20"/>
      <c r="V17" s="38"/>
      <c r="W17" s="34"/>
      <c r="X17" s="34"/>
      <c r="Y17" s="39"/>
      <c r="AA17" s="10"/>
      <c r="AB17" s="10"/>
      <c r="AC17" s="10"/>
      <c r="AD17" s="10"/>
      <c r="AE17" s="10"/>
      <c r="AF17" s="59"/>
      <c r="AG17" s="10"/>
      <c r="AH17" s="10"/>
      <c r="AI17" s="10"/>
    </row>
    <row r="18" spans="2:35" x14ac:dyDescent="0.35">
      <c r="B18" s="9"/>
      <c r="C18" s="14"/>
      <c r="D18" s="12"/>
      <c r="E18" s="12"/>
      <c r="F18" s="12"/>
      <c r="G18" s="32"/>
      <c r="H18" s="32"/>
      <c r="I18" s="32"/>
      <c r="J18" s="32"/>
      <c r="K18" s="32"/>
      <c r="L18" s="12"/>
      <c r="M18" s="12"/>
      <c r="N18" s="12"/>
      <c r="O18" s="12"/>
      <c r="P18" s="12"/>
      <c r="Q18" s="12"/>
      <c r="R18" s="12"/>
      <c r="S18" s="34"/>
      <c r="T18" s="13"/>
      <c r="V18" s="38"/>
      <c r="W18" s="34"/>
      <c r="X18" s="34"/>
      <c r="Y18" s="39"/>
    </row>
    <row r="19" spans="2:35" x14ac:dyDescent="0.35">
      <c r="B19" s="9" t="s">
        <v>11</v>
      </c>
      <c r="C19" s="14" t="s">
        <v>26</v>
      </c>
      <c r="D19" s="12" t="s">
        <v>15</v>
      </c>
      <c r="E19" s="12">
        <v>0.5</v>
      </c>
      <c r="F19" s="15" cm="1">
        <f t="array" ref="F19">_xll.BDP(C19, "px_last")</f>
        <v>20.52</v>
      </c>
      <c r="G19" s="43" cm="1">
        <f t="array" ref="G19">_xll.BDP(C19, "chg_pct_5d")/100</f>
        <v>2.8056109999999999E-2</v>
      </c>
      <c r="H19" s="44" cm="1">
        <f t="array" ref="H19">_xll.BDP(C19, "chg_pct_1m")/100</f>
        <v>0.21708179999999999</v>
      </c>
      <c r="I19" s="44" cm="1">
        <f t="array" ref="I19">_xll.BDP(C19, "chg_pct_3m")/100</f>
        <v>-0.25354670000000001</v>
      </c>
      <c r="J19" s="44" cm="1">
        <f t="array" ref="J19">_xll.BDP(C19, "chg_pct_ytd")/100</f>
        <v>-0.44660200000000005</v>
      </c>
      <c r="K19" s="44" cm="1">
        <f t="array" ref="K19">_xll.BDP(C19, "CHG_PCT_1yr")/100</f>
        <v>-0.49853369999999997</v>
      </c>
      <c r="L19" s="16" cm="1">
        <f t="array" ref="L19">F19/_xll.BDP(C19,"HIGH_52WEEK")</f>
        <v>0.38804841149773067</v>
      </c>
      <c r="M19" s="17" cm="1">
        <f t="array" ref="M19">_xll.BDP(C19, "CUR_MKT_CAP")/1000000</f>
        <v>8846.9595165600003</v>
      </c>
      <c r="N19" s="17" cm="1">
        <f t="array" ref="N19">_xll.BDP(C19, "CURR_ENTP_VAL")</f>
        <v>8458.8225165599997</v>
      </c>
      <c r="O19" s="18" cm="1">
        <f t="array" ref="O19">_xll.BDP(C19, "BEST_CUR_EV_TO_EBITDA")</f>
        <v>21.569236368377027</v>
      </c>
      <c r="P19" s="18" t="str" cm="1">
        <f t="array" ref="P19">_xll.BDP(C19,"Expected_Report_DT")</f>
        <v>12/6/2023</v>
      </c>
      <c r="Q19" s="32">
        <f ca="1">P19-TODAY()</f>
        <v>17</v>
      </c>
      <c r="R19" s="19">
        <v>45201</v>
      </c>
      <c r="S19" s="35" cm="1">
        <f t="array" ref="S19">(F19/_xll.BDH(C19, "PX_last", R19)-1)*IF(D19="S", -1, 1)</f>
        <v>-0.10381925766541156</v>
      </c>
      <c r="T19" s="20" t="str">
        <f>IF(S19&gt;=0, "Yes", "No")</f>
        <v>No</v>
      </c>
      <c r="V19" s="40" cm="1">
        <f t="array" ref="V19">(_xll.BDP("SPY US Equity", "PX_last")/_xll.BDH("SPY US Equity", "PX_last", $R19)-1)*IF(D19="S", -1, 1)</f>
        <v>-5.4948398118461972E-2</v>
      </c>
      <c r="W19" s="35" cm="1">
        <f t="array" ref="W19">(_xll.BDP("QQQ US Equity", "PX_last")/_xll.BDH("QQQ US Equity", "PX_last", $R19)-1)*IF(D19="S", -1, 1)</f>
        <v>-6.8593256934064151E-2</v>
      </c>
      <c r="X19" s="35">
        <f>S19-V19</f>
        <v>-4.8870859546949585E-2</v>
      </c>
      <c r="Y19" s="41">
        <f>S19-W19</f>
        <v>-3.5226000731347407E-2</v>
      </c>
    </row>
    <row r="20" spans="2:35" x14ac:dyDescent="0.35">
      <c r="B20" s="25" t="s">
        <v>43</v>
      </c>
      <c r="C20" s="14" t="s">
        <v>44</v>
      </c>
      <c r="D20" s="12"/>
      <c r="E20" s="12"/>
      <c r="F20" s="15" cm="1">
        <f t="array" ref="F20">_xll.BDP(C20, "px_last")</f>
        <v>3.91</v>
      </c>
      <c r="G20" s="44" cm="1">
        <f t="array" ref="G20">_xll.BDP(C20, "chg_pct_5d")/100</f>
        <v>0.11079549999999999</v>
      </c>
      <c r="H20" s="44" cm="1">
        <f t="array" ref="H20">_xll.BDP(C20, "chg_pct_1m")/100</f>
        <v>0.1300578</v>
      </c>
      <c r="I20" s="44" cm="1">
        <f t="array" ref="I20">_xll.BDP(C20, "chg_pct_3m")/100</f>
        <v>-0.4291971</v>
      </c>
      <c r="J20" s="44" cm="1">
        <f t="array" ref="J20">_xll.BDP(C20, "chg_pct_ytd")/100</f>
        <v>-0.58755270000000004</v>
      </c>
      <c r="K20" s="44" cm="1">
        <f t="array" ref="K20">_xll.BDP(C20, "CHG_PCT_1yr")/100</f>
        <v>-0.59313209999999994</v>
      </c>
      <c r="L20" s="16" cm="1">
        <f t="array" ref="L20">F20/_xll.BDP(C20,"HIGH_52WEEK")</f>
        <v>0.31093439363817099</v>
      </c>
      <c r="M20" s="17" cm="1">
        <f t="array" ref="M20">_xll.BDP(C20, "CUR_MKT_CAP")/1000000</f>
        <v>1046.96171695</v>
      </c>
      <c r="N20" s="17" cm="1">
        <f t="array" ref="N20">_xll.BDP(C20, "CURR_ENTP_VAL")</f>
        <v>3908.6587169499999</v>
      </c>
      <c r="O20" s="18" cm="1">
        <f t="array" ref="O20">_xll.BDP(C20, "BEST_CUR_EV_TO_EBITDA")</f>
        <v>5.3275557196432386</v>
      </c>
      <c r="P20" s="18" t="str" cm="1">
        <f t="array" ref="P20">_xll.BDP(C20,"Expected_Report_DT")</f>
        <v>11/29/2023</v>
      </c>
      <c r="Q20" s="32">
        <f ca="1">P20-TODAY()</f>
        <v>10</v>
      </c>
      <c r="R20" s="12"/>
      <c r="S20" s="34"/>
      <c r="T20" s="13"/>
      <c r="V20" s="38"/>
      <c r="W20" s="34"/>
      <c r="X20" s="34"/>
      <c r="Y20" s="39"/>
    </row>
    <row r="21" spans="2:35" x14ac:dyDescent="0.35">
      <c r="B21" s="9"/>
      <c r="C21" s="14"/>
      <c r="D21" s="12"/>
      <c r="E21" s="12"/>
      <c r="F21" s="12"/>
      <c r="G21" s="32"/>
      <c r="H21" s="32"/>
      <c r="I21" s="32"/>
      <c r="J21" s="32"/>
      <c r="K21" s="32"/>
      <c r="L21" s="12"/>
      <c r="M21" s="12"/>
      <c r="N21" s="12"/>
      <c r="O21" s="12"/>
      <c r="P21" s="12"/>
      <c r="Q21" s="12"/>
      <c r="R21" s="12"/>
      <c r="S21" s="34"/>
      <c r="T21" s="13"/>
      <c r="V21" s="38"/>
      <c r="W21" s="34"/>
      <c r="X21" s="34"/>
      <c r="Y21" s="39"/>
    </row>
    <row r="22" spans="2:35" x14ac:dyDescent="0.35">
      <c r="B22" s="9" t="s">
        <v>12</v>
      </c>
      <c r="C22" s="14" t="s">
        <v>27</v>
      </c>
      <c r="D22" s="12" t="s">
        <v>29</v>
      </c>
      <c r="E22" s="12">
        <v>1</v>
      </c>
      <c r="F22" s="15" cm="1">
        <f t="array" ref="F22">_xll.BDP(C22, "px_last")</f>
        <v>136</v>
      </c>
      <c r="G22" s="44" cm="1">
        <f t="array" ref="G22">_xll.BDP(C22, "chg_pct_5d")/100</f>
        <v>4.0471269999999997E-2</v>
      </c>
      <c r="H22" s="44" cm="1">
        <f t="array" ref="H22">_xll.BDP(C22, "chg_pct_1m")/100</f>
        <v>0.12750790000000001</v>
      </c>
      <c r="I22" s="44" cm="1">
        <f t="array" ref="I22">_xll.BDP(C22, "chg_pct_3m")/100</f>
        <v>-0.21035820000000002</v>
      </c>
      <c r="J22" s="44" cm="1">
        <f t="array" ref="J22">_xll.BDP(C22, "chg_pct_ytd")/100</f>
        <v>-0.3292562</v>
      </c>
      <c r="K22" s="44" cm="1">
        <f t="array" ref="K22">_xll.BDP(C22, "CHG_PCT_1yr")/100</f>
        <v>-0.13847709999999999</v>
      </c>
      <c r="L22" s="16" cm="1">
        <f t="array" ref="L22">F22/_xll.BDP(C22,"HIGH_52WEEK")</f>
        <v>0.56680836875885643</v>
      </c>
      <c r="M22" s="17" cm="1">
        <f t="array" ref="M22">_xll.BDP(C22, "CUR_MKT_CAP")/1000000</f>
        <v>8819.6038079999998</v>
      </c>
      <c r="N22" s="17" cm="1">
        <f t="array" ref="N22">_xll.BDP(C22, "CURR_ENTP_VAL")</f>
        <v>12861.547807999999</v>
      </c>
      <c r="O22" s="18" cm="1">
        <f t="array" ref="O22">_xll.BDP(C22, "BEST_CUR_EV_TO_EBITDA")</f>
        <v>10.325473614002984</v>
      </c>
      <c r="P22" s="18" t="str" cm="1">
        <f t="array" ref="P22">_xll.BDP(C22,"Expected_Report_DT")</f>
        <v>11/21/2023</v>
      </c>
      <c r="Q22" s="32">
        <f ca="1">P22-TODAY()</f>
        <v>2</v>
      </c>
      <c r="R22" s="19">
        <v>45208</v>
      </c>
      <c r="S22" s="33" cm="1">
        <f t="array" ref="S22">(F22/_xll.BDH(C22, "PX_last", R22)-1)*IF(D22="S", -1, 1)</f>
        <v>0.12072517511330871</v>
      </c>
      <c r="T22" s="20" t="str">
        <f>IF(S22&gt;=0, "Yes", "No")</f>
        <v>Yes</v>
      </c>
      <c r="V22" s="40" cm="1">
        <f t="array" ref="V22">(_xll.BDP("SPY US Equity", "PX_last")/_xll.BDH("SPY US Equity", "PX_last", $R22)-1)*IF(D22="S", -1, 1)</f>
        <v>4.2795345716995614E-2</v>
      </c>
      <c r="W22" s="35" cm="1">
        <f t="array" ref="W22">(_xll.BDP("QQQ US Equity", "PX_last")/_xll.BDH("QQQ US Equity", "PX_last", $R22)-1)*IF(D22="S", -1, 1)</f>
        <v>5.3142732431252782E-2</v>
      </c>
      <c r="X22" s="35">
        <f>S22-V22</f>
        <v>7.7929829396313099E-2</v>
      </c>
      <c r="Y22" s="41">
        <f>S22-W22</f>
        <v>6.7582442682055932E-2</v>
      </c>
    </row>
    <row r="23" spans="2:35" x14ac:dyDescent="0.35">
      <c r="B23" s="25" t="s">
        <v>56</v>
      </c>
      <c r="C23" s="14" t="s">
        <v>45</v>
      </c>
      <c r="D23" s="12"/>
      <c r="E23" s="12"/>
      <c r="F23" s="15" cm="1">
        <f t="array" ref="F23">_xll.BDP(C23, "px_last")</f>
        <v>128.82</v>
      </c>
      <c r="G23" s="44" cm="1">
        <f t="array" ref="G23">_xll.BDP(C23, "chg_pct_5d")/100</f>
        <v>4.4514720000000001E-2</v>
      </c>
      <c r="H23" s="43" cm="1">
        <f t="array" ref="H23">_xll.BDP(C23, "chg_pct_1m")/100</f>
        <v>0.1080337</v>
      </c>
      <c r="I23" s="44" cm="1">
        <f t="array" ref="I23">_xll.BDP(C23, "chg_pct_3m")/100</f>
        <v>8.5074109999999994E-2</v>
      </c>
      <c r="J23" s="44" cm="1">
        <f t="array" ref="J23">_xll.BDP(C23, "chg_pct_ytd")/100</f>
        <v>0.1098475</v>
      </c>
      <c r="K23" s="43" cm="1">
        <f t="array" ref="K23">_xll.BDP(C23, "CHG_PCT_1yr")/100</f>
        <v>0.1973232</v>
      </c>
      <c r="L23" s="16" cm="1">
        <f t="array" ref="L23">F23/_xll.BDP(C23,"HIGH_52WEEK")</f>
        <v>0.98103724011880278</v>
      </c>
      <c r="M23" s="17" cm="1">
        <f t="array" ref="M23">_xll.BDP(C23, "CUR_MKT_CAP")/1000000</f>
        <v>43622.59639703999</v>
      </c>
      <c r="N23" s="17" cm="1">
        <f t="array" ref="N23">_xll.BDP(C23, "CURR_ENTP_VAL")</f>
        <v>44902.926397039999</v>
      </c>
      <c r="O23" s="18" cm="1">
        <f t="array" ref="O23">_xll.BDP(C23, "BEST_CUR_EV_TO_EBITDA")</f>
        <v>14.372915322968105</v>
      </c>
      <c r="P23" s="18" t="str" cm="1">
        <f t="array" ref="P23">_xll.BDP(C23,"Expected_Report_DT")</f>
        <v>2/28/2024</v>
      </c>
      <c r="Q23" s="32">
        <f ca="1">P23-TODAY()</f>
        <v>101</v>
      </c>
      <c r="R23" s="12"/>
      <c r="S23" s="34"/>
      <c r="T23" s="13"/>
      <c r="V23" s="38"/>
      <c r="W23" s="34"/>
      <c r="X23" s="34"/>
      <c r="Y23" s="39"/>
    </row>
    <row r="24" spans="2:35" x14ac:dyDescent="0.35">
      <c r="B24" s="25" t="s">
        <v>46</v>
      </c>
      <c r="C24" s="14" t="s">
        <v>47</v>
      </c>
      <c r="D24" s="12"/>
      <c r="E24" s="12"/>
      <c r="F24" s="15" cm="1">
        <f t="array" ref="F24">_xll.BDP(C24, "px_last")</f>
        <v>88.84</v>
      </c>
      <c r="G24" s="44" cm="1">
        <f t="array" ref="G24">_xll.BDP(C24, "chg_pct_5d")/100</f>
        <v>-2.5877189999999998E-2</v>
      </c>
      <c r="H24" s="44" cm="1">
        <f t="array" ref="H24">_xll.BDP(C24, "chg_pct_1m")/100</f>
        <v>-1.102084E-2</v>
      </c>
      <c r="I24" s="43" cm="1">
        <f t="array" ref="I24">_xll.BDP(C24, "chg_pct_3m")/100</f>
        <v>-7.5960309999999996E-3</v>
      </c>
      <c r="J24" s="43" cm="1">
        <f t="array" ref="J24">_xll.BDP(C24, "chg_pct_ytd")/100</f>
        <v>0.11608040000000001</v>
      </c>
      <c r="K24" s="43" cm="1">
        <f t="array" ref="K24">_xll.BDP(C24, "CHG_PCT_1yr")/100</f>
        <v>0.13664270000000001</v>
      </c>
      <c r="L24" s="16" cm="1">
        <f t="array" ref="L24">F24/_xll.BDP(C24,"HIGH_52WEEK")</f>
        <v>0.94732352313926216</v>
      </c>
      <c r="M24" s="17" cm="1">
        <f t="array" ref="M24">_xll.BDP(C24, "CUR_MKT_CAP")/1000000</f>
        <v>101640.11641736</v>
      </c>
      <c r="N24" s="17" cm="1">
        <f t="array" ref="N24">_xll.BDP(C24, "CURR_ENTP_VAL")</f>
        <v>109869.11641736</v>
      </c>
      <c r="O24" s="18" cm="1">
        <f t="array" ref="O24">_xll.BDP(C24, "BEST_CUR_EV_TO_EBITDA")</f>
        <v>14.108582360202556</v>
      </c>
      <c r="P24" s="18" t="str" cm="1">
        <f t="array" ref="P24">_xll.BDP(C24,"Expected_Report_DT")</f>
        <v>2/28/2024</v>
      </c>
      <c r="Q24" s="32">
        <f ca="1">P24-TODAY()</f>
        <v>101</v>
      </c>
      <c r="R24" s="12"/>
      <c r="S24" s="34"/>
      <c r="T24" s="13"/>
      <c r="V24" s="38"/>
      <c r="W24" s="34"/>
      <c r="X24" s="34"/>
      <c r="Y24" s="39"/>
    </row>
    <row r="25" spans="2:35" x14ac:dyDescent="0.35">
      <c r="B25" s="9"/>
      <c r="C25" s="14"/>
      <c r="D25" s="12"/>
      <c r="E25" s="12"/>
      <c r="F25" s="12"/>
      <c r="G25" s="32"/>
      <c r="H25" s="32"/>
      <c r="I25" s="32"/>
      <c r="J25" s="32"/>
      <c r="K25" s="32"/>
      <c r="L25" s="12"/>
      <c r="M25" s="12"/>
      <c r="N25" s="12"/>
      <c r="O25" s="12"/>
      <c r="P25" s="12"/>
      <c r="Q25" s="12"/>
      <c r="R25" s="12"/>
      <c r="S25" s="34"/>
      <c r="T25" s="13"/>
      <c r="V25" s="38"/>
      <c r="W25" s="34"/>
      <c r="X25" s="34"/>
      <c r="Y25" s="39"/>
    </row>
    <row r="26" spans="2:35" x14ac:dyDescent="0.35">
      <c r="B26" s="9" t="s">
        <v>13</v>
      </c>
      <c r="C26" s="14" t="s">
        <v>28</v>
      </c>
      <c r="D26" s="12" t="s">
        <v>15</v>
      </c>
      <c r="E26" s="12">
        <v>0</v>
      </c>
      <c r="F26" s="15" cm="1">
        <f t="array" ref="F26">_xll.BDP(C26, "px_last")</f>
        <v>95.23</v>
      </c>
      <c r="G26" s="44" cm="1">
        <f t="array" ref="G26">_xll.BDP(C26, "chg_pct_5d")/100</f>
        <v>8.8716130000000004E-2</v>
      </c>
      <c r="H26" s="44" cm="1">
        <f t="array" ref="H26">_xll.BDP(C26, "chg_pct_1m")/100</f>
        <v>0.29794189999999998</v>
      </c>
      <c r="I26" s="44" cm="1">
        <f t="array" ref="I26">_xll.BDP(C26, "chg_pct_3m")/100</f>
        <v>0.22372140000000001</v>
      </c>
      <c r="J26" s="43" cm="1">
        <f t="array" ref="J26">_xll.BDP(C26, "chg_pct_ytd")/100</f>
        <v>0.95063500000000001</v>
      </c>
      <c r="K26" s="43" cm="1">
        <f t="array" ref="K26">_xll.BDP(C26, "CHG_PCT_1yr")/100</f>
        <v>0.63372790000000001</v>
      </c>
      <c r="L26" s="16" cm="1">
        <f t="array" ref="L26">F26/_xll.BDP(C26,"HIGH_52WEEK")</f>
        <v>0.99311711335905728</v>
      </c>
      <c r="M26" s="17" cm="1">
        <f t="array" ref="M26">_xll.BDP(C26, "CUR_MKT_CAP")/1000000</f>
        <v>37921.415453299996</v>
      </c>
      <c r="N26" s="17" cm="1">
        <f t="array" ref="N26">_xll.BDP(C26, "CURR_ENTP_VAL")</f>
        <v>34128.415453299996</v>
      </c>
      <c r="O26" s="18" cm="1">
        <f t="array" ref="O26">_xll.BDP(C26, "BEST_CUR_EV_TO_EBITDA")</f>
        <v>21.975083887794195</v>
      </c>
      <c r="P26" s="18" t="str" cm="1">
        <f t="array" ref="P26">_xll.BDP(C26,"Expected_Report_DT")</f>
        <v>2/16/2024</v>
      </c>
      <c r="Q26" s="32">
        <f ca="1">P26-TODAY()</f>
        <v>89</v>
      </c>
      <c r="R26" s="19">
        <v>45215</v>
      </c>
      <c r="S26" s="35" cm="1">
        <f t="array" ref="S26">(F26/_xll.BDH(C26, "PX_last", R26)-1)*IF(D26="S", -1, 1)</f>
        <v>-0.24613975399110188</v>
      </c>
      <c r="T26" s="20" t="str">
        <f>IF(S26&gt;=0, "Yes", "No")</f>
        <v>No</v>
      </c>
      <c r="V26" s="40" cm="1">
        <f t="array" ref="V26">(_xll.BDP("SPY US Equity", "PX_last")/_xll.BDH("SPY US Equity", "PX_last", $R26)-1)*IF(D26="S", -1, 1)</f>
        <v>-3.3827171819099222E-2</v>
      </c>
      <c r="W26" s="35" cm="1">
        <f t="array" ref="W26">(_xll.BDP("QQQ US Equity", "PX_last")/_xll.BDH("QQQ US Equity", "PX_last", $R26)-1)*IF(D26="S", -1, 1)</f>
        <v>-4.5017730976421921E-2</v>
      </c>
      <c r="X26" s="35">
        <f>S26-V26</f>
        <v>-0.21231258217200266</v>
      </c>
      <c r="Y26" s="41">
        <f>S26-W26</f>
        <v>-0.20112202301467996</v>
      </c>
    </row>
    <row r="27" spans="2:35" x14ac:dyDescent="0.35">
      <c r="B27" s="25" t="s">
        <v>48</v>
      </c>
      <c r="C27" s="14" t="s">
        <v>50</v>
      </c>
      <c r="D27" s="10"/>
      <c r="E27" s="10"/>
      <c r="F27" s="15" cm="1">
        <f t="array" ref="F27">_xll.BDP(C27, "px_last")</f>
        <v>54.44</v>
      </c>
      <c r="G27" s="44" cm="1">
        <f t="array" ref="G27">_xll.BDP(C27, "chg_pct_5d")/100</f>
        <v>5.544785E-2</v>
      </c>
      <c r="H27" s="44" cm="1">
        <f t="array" ref="H27">_xll.BDP(C27, "chg_pct_1m")/100</f>
        <v>0.27434449999999999</v>
      </c>
      <c r="I27" s="44" cm="1">
        <f t="array" ref="I27">_xll.BDP(C27, "chg_pct_3m")/100</f>
        <v>0.21816970000000002</v>
      </c>
      <c r="J27" s="43" cm="1">
        <f t="array" ref="J27">_xll.BDP(C27, "chg_pct_ytd")/100</f>
        <v>1.2013750000000001</v>
      </c>
      <c r="K27" s="43" cm="1">
        <f t="array" ref="K27">_xll.BDP(C27, "CHG_PCT_1yr")/100</f>
        <v>0.87983429999999996</v>
      </c>
      <c r="L27" s="16" cm="1">
        <f t="array" ref="L27">F27/_xll.BDP(C27,"HIGH_52WEEK")</f>
        <v>0.99871583195743896</v>
      </c>
      <c r="M27" s="17" cm="1">
        <f t="array" ref="M27">_xll.BDP(C27, "CUR_MKT_CAP")/1000000</f>
        <v>112029.8020412</v>
      </c>
      <c r="N27" s="17" cm="1">
        <f t="array" ref="N27">_xll.BDP(C27, "CURR_ENTP_VAL")</f>
        <v>118241.8020412</v>
      </c>
      <c r="O27" s="18" cm="1">
        <f t="array" ref="O27">_xll.BDP(C27, "BEST_CUR_EV_TO_EBITDA")</f>
        <v>21.369732418865297</v>
      </c>
      <c r="P27" s="18" t="str" cm="1">
        <f t="array" ref="P27">_xll.BDP(C27,"Expected_Report_DT")</f>
        <v>2/8/2024</v>
      </c>
      <c r="Q27" s="32">
        <f ca="1">P27-TODAY()</f>
        <v>81</v>
      </c>
      <c r="R27" s="10"/>
      <c r="S27" s="34"/>
      <c r="T27" s="11"/>
      <c r="V27" s="38"/>
      <c r="W27" s="34"/>
      <c r="X27" s="34"/>
      <c r="Y27" s="39"/>
    </row>
    <row r="28" spans="2:35" x14ac:dyDescent="0.35">
      <c r="B28" s="25" t="s">
        <v>49</v>
      </c>
      <c r="C28" s="14" t="s">
        <v>51</v>
      </c>
      <c r="D28" s="10"/>
      <c r="E28" s="10"/>
      <c r="F28" s="15" cm="1">
        <f t="array" ref="F28">_xll.BDP(C28, "px_last")</f>
        <v>25.25</v>
      </c>
      <c r="G28" s="43" cm="1">
        <f t="array" ref="G28">_xll.BDP(C28, "chg_pct_5d")/100</f>
        <v>1.5866720000000001E-3</v>
      </c>
      <c r="H28" s="42"/>
      <c r="I28" s="42"/>
      <c r="J28" s="42"/>
      <c r="K28" s="42"/>
      <c r="L28" s="16" cm="1">
        <f t="array" ref="L28">F28/_xll.BDP(C28,"HIGH_52WEEK")</f>
        <v>0.58789289871944117</v>
      </c>
      <c r="M28" s="17" cm="1">
        <f t="array" ref="M28">_xll.BDP(C28, "CUR_MKT_CAP")/1000000</f>
        <v>7075.4527375000007</v>
      </c>
      <c r="N28" s="17" cm="1">
        <f t="array" ref="N28">_xll.BDP(C28, "CURR_ENTP_VAL")</f>
        <v>5052.4527375000007</v>
      </c>
      <c r="O28" s="18" cm="1">
        <f t="array" ref="O28">_xll.BDP(C28, "BEST_CUR_EV_TO_EBITDA")</f>
        <v>7.431595890664985</v>
      </c>
      <c r="P28" s="18" t="str" cm="1">
        <f t="array" ref="P28">_xll.BDP(C28,"Expected_Report_DT")</f>
        <v>2/15/2024</v>
      </c>
      <c r="Q28" s="32">
        <f ca="1">P28-TODAY()</f>
        <v>88</v>
      </c>
      <c r="R28" s="10"/>
      <c r="S28" s="34"/>
      <c r="T28" s="11"/>
      <c r="V28" s="38"/>
      <c r="W28" s="34"/>
      <c r="X28" s="34"/>
      <c r="Y28" s="39"/>
    </row>
    <row r="29" spans="2:35" x14ac:dyDescent="0.35">
      <c r="B29" s="25"/>
      <c r="C29" s="14"/>
      <c r="D29" s="10"/>
      <c r="E29" s="10"/>
      <c r="F29" s="15"/>
      <c r="G29" s="42"/>
      <c r="H29" s="42"/>
      <c r="I29" s="42"/>
      <c r="J29" s="42"/>
      <c r="K29" s="42"/>
      <c r="L29" s="16"/>
      <c r="M29" s="17"/>
      <c r="N29" s="17"/>
      <c r="O29" s="18"/>
      <c r="P29" s="18"/>
      <c r="Q29" s="12"/>
      <c r="R29" s="10"/>
      <c r="S29" s="34"/>
      <c r="T29" s="11"/>
      <c r="V29" s="38"/>
      <c r="W29" s="34"/>
      <c r="X29" s="34"/>
      <c r="Y29" s="39"/>
    </row>
    <row r="30" spans="2:35" x14ac:dyDescent="0.35">
      <c r="B30" s="9" t="s">
        <v>69</v>
      </c>
      <c r="C30" s="14" t="s">
        <v>70</v>
      </c>
      <c r="D30" s="12" t="s">
        <v>15</v>
      </c>
      <c r="E30" s="12">
        <v>1</v>
      </c>
      <c r="F30" s="15" cm="1">
        <f t="array" ref="F30">_xll.BDP(C30, "px_last")</f>
        <v>18.27</v>
      </c>
      <c r="G30" s="44" cm="1">
        <f t="array" ref="G30">_xll.BDP(C30, "chg_pct_5d")/100</f>
        <v>5.6069359999999999E-2</v>
      </c>
      <c r="H30" s="44" cm="1">
        <f t="array" ref="H30">_xll.BDP(C30, "chg_pct_1m")/100</f>
        <v>0.1390274</v>
      </c>
      <c r="I30" s="44" cm="1">
        <f t="array" ref="I30">_xll.BDP(C30, "chg_pct_3m")/100</f>
        <v>0.23279350000000001</v>
      </c>
      <c r="J30" s="43" cm="1">
        <f t="array" ref="J30">_xll.BDP(C30, "chg_pct_ytd")/100</f>
        <v>0.43745080000000003</v>
      </c>
      <c r="K30" s="43" cm="1">
        <f t="array" ref="K30">_xll.BDP(C30, "CHG_PCT_1yr")/100</f>
        <v>0.46159999999999995</v>
      </c>
      <c r="L30" s="16" cm="1">
        <f t="array" ref="L30">F30/_xll.BDP(C30,"HIGH_52WEEK")</f>
        <v>0.91624874623871611</v>
      </c>
      <c r="M30" s="17" cm="1">
        <f t="array" ref="M30">_xll.BDP(C30, "CUR_MKT_CAP")/1000000</f>
        <v>10354.304959109999</v>
      </c>
      <c r="N30" s="17" cm="1">
        <f t="array" ref="N30">_xll.BDP(C30, "CURR_ENTP_VAL")</f>
        <v>8587.7769591099986</v>
      </c>
      <c r="O30" s="18" cm="1">
        <f t="array" ref="O30">_xll.BDP(C30, "BEST_CUR_EV_TO_EBITDA")</f>
        <v>39.933934820186352</v>
      </c>
      <c r="P30" s="18" t="str" cm="1">
        <f t="array" ref="P30">_xll.BDP(C30,"Expected_Report_DT")</f>
        <v>11/30/2023</v>
      </c>
      <c r="Q30" s="32">
        <f ca="1">P30-TODAY()</f>
        <v>11</v>
      </c>
      <c r="R30" s="19">
        <v>45219</v>
      </c>
      <c r="S30" s="35" cm="1">
        <f t="array" ref="S30">(F30/_xll.BDH(C30, "PX_last", R30)-1)*IF(D30="S", -1, 1)</f>
        <v>-0.1764327108821635</v>
      </c>
      <c r="T30" s="20" t="str">
        <f>IF(S30&gt;=0, "Yes", "No")</f>
        <v>No</v>
      </c>
      <c r="V30" s="40" cm="1">
        <f t="array" ref="V30">(_xll.BDP("SPY US Equity", "PX_last")/_xll.BDH("SPY US Equity", "PX_last", $R30)-1)*IF(D30="S", -1, 1)</f>
        <v>-7.0277072105225713E-2</v>
      </c>
      <c r="W30" s="35" cm="1">
        <f t="array" ref="W30">(_xll.BDP("QQQ US Equity", "PX_last")/_xll.BDH("QQQ US Equity", "PX_last", $R30)-1)*IF(D30="S", -1, 1)</f>
        <v>-8.8663282571912028E-2</v>
      </c>
      <c r="X30" s="35">
        <f>S30-V30</f>
        <v>-0.10615563877693779</v>
      </c>
      <c r="Y30" s="41">
        <f>S30-W30</f>
        <v>-8.7769428310251474E-2</v>
      </c>
    </row>
    <row r="31" spans="2:35" x14ac:dyDescent="0.35">
      <c r="B31" s="25" t="s">
        <v>71</v>
      </c>
      <c r="C31" s="14" t="s">
        <v>72</v>
      </c>
      <c r="D31" s="10"/>
      <c r="E31" s="10"/>
      <c r="F31" s="15" cm="1">
        <f t="array" ref="F31">_xll.BDP(C31, "px_last")</f>
        <v>369.85</v>
      </c>
      <c r="G31" s="43" cm="1">
        <f t="array" ref="G31">_xll.BDP(C31, "chg_pct_5d")/100</f>
        <v>4.8692080000000001E-4</v>
      </c>
      <c r="H31" s="43" cm="1">
        <f t="array" ref="H31">_xll.BDP(C31, "chg_pct_1m")/100</f>
        <v>0.11629239999999999</v>
      </c>
      <c r="I31" s="44" cm="1">
        <f t="array" ref="I31">_xll.BDP(C31, "chg_pct_3m")/100</f>
        <v>0.16863620000000001</v>
      </c>
      <c r="J31" s="43" cm="1">
        <f t="array" ref="J31">_xll.BDP(C31, "chg_pct_ytd")/100</f>
        <v>0.54219830000000002</v>
      </c>
      <c r="K31" s="43" cm="1">
        <f t="array" ref="K31">_xll.BDP(C31, "CHG_PCT_1yr")/100</f>
        <v>0.53324759999999993</v>
      </c>
      <c r="L31" s="16" cm="1">
        <f t="array" ref="L31">F31/_xll.BDP(C31,"HIGH_52WEEK")</f>
        <v>0.98272884283246975</v>
      </c>
      <c r="M31" s="17" cm="1">
        <f t="array" ref="M31">_xll.BDP(C31, "CUR_MKT_CAP")/1000000</f>
        <v>2748822.2223806498</v>
      </c>
      <c r="N31" s="17" cm="1">
        <f t="array" ref="N31">_xll.BDP(C31, "CURR_ENTP_VAL")</f>
        <v>2710552.2223806498</v>
      </c>
      <c r="O31" s="18" cm="1">
        <f t="array" ref="O31">_xll.BDP(C31, "BEST_CUR_EV_TO_EBITDA")</f>
        <v>22.076177996347983</v>
      </c>
      <c r="P31" s="18" t="str" cm="1">
        <f t="array" ref="P31">_xll.BDP(C31,"Expected_Report_DT")</f>
        <v>1/24/2024</v>
      </c>
      <c r="Q31" s="32">
        <f ca="1">P31-TODAY()</f>
        <v>66</v>
      </c>
      <c r="R31" s="10"/>
      <c r="S31" s="34"/>
      <c r="T31" s="11"/>
      <c r="V31" s="38"/>
      <c r="W31" s="34"/>
      <c r="X31" s="34"/>
      <c r="Y31" s="39"/>
    </row>
    <row r="32" spans="2:35" x14ac:dyDescent="0.35">
      <c r="B32" s="25"/>
      <c r="C32" s="14"/>
      <c r="D32" s="10"/>
      <c r="E32" s="10"/>
      <c r="F32" s="15"/>
      <c r="G32" s="42"/>
      <c r="H32" s="42"/>
      <c r="I32" s="42"/>
      <c r="J32" s="42"/>
      <c r="K32" s="42"/>
      <c r="L32" s="16"/>
      <c r="M32" s="17"/>
      <c r="N32" s="17"/>
      <c r="O32" s="18"/>
      <c r="P32" s="18"/>
      <c r="Q32" s="12"/>
      <c r="R32" s="10"/>
      <c r="S32" s="34"/>
      <c r="T32" s="11"/>
      <c r="V32" s="38"/>
      <c r="W32" s="34"/>
      <c r="X32" s="34"/>
      <c r="Y32" s="39"/>
    </row>
    <row r="33" spans="2:25" x14ac:dyDescent="0.35">
      <c r="B33" s="9" t="s">
        <v>73</v>
      </c>
      <c r="C33" s="14" t="s">
        <v>74</v>
      </c>
      <c r="D33" s="12" t="s">
        <v>29</v>
      </c>
      <c r="E33" s="12">
        <v>0.25</v>
      </c>
      <c r="F33" s="15" cm="1">
        <f t="array" ref="F33">_xll.BDP(C33, "px_last")</f>
        <v>602.66</v>
      </c>
      <c r="G33" s="44" cm="1">
        <f t="array" ref="G33">_xll.BDP(C33, "chg_pct_5d")/100</f>
        <v>9.1088709999999993E-3</v>
      </c>
      <c r="H33" s="43" cm="1">
        <f t="array" ref="H33">_xll.BDP(C33, "chg_pct_1m")/100</f>
        <v>8.4427990000000008E-2</v>
      </c>
      <c r="I33" s="44" cm="1">
        <f t="array" ref="I33">_xll.BDP(C33, "chg_pct_3m")/100</f>
        <v>0.18603510000000001</v>
      </c>
      <c r="J33" s="43" cm="1">
        <f t="array" ref="J33">_xll.BDP(C33, "chg_pct_ytd")/100</f>
        <v>0.79080620000000001</v>
      </c>
      <c r="K33" s="43" cm="1">
        <f t="array" ref="K33">_xll.BDP(C33, "CHG_PCT_1yr")/100</f>
        <v>0.82149559999999999</v>
      </c>
      <c r="L33" s="16" cm="1">
        <f t="array" ref="L33">F33/_xll.BDP(C33,"HIGH_52WEEK")</f>
        <v>0.98200275376606017</v>
      </c>
      <c r="M33" s="17" cm="1">
        <f t="array" ref="M33">_xll.BDP(C33, "CUR_MKT_CAP")/1000000</f>
        <v>274391.098</v>
      </c>
      <c r="N33" s="17" cm="1">
        <f t="array" ref="N33">_xll.BDP(C33, "CURR_ENTP_VAL")</f>
        <v>270971.098</v>
      </c>
      <c r="O33" s="18" cm="1">
        <f t="array" ref="O33">_xll.BDP(C33, "BEST_CUR_EV_TO_EBITDA")</f>
        <v>25.880741477789151</v>
      </c>
      <c r="P33" s="18" t="str" cm="1">
        <f t="array" ref="P33">_xll.BDP(C33,"Expected_Report_DT")</f>
        <v>12/13/2023</v>
      </c>
      <c r="Q33" s="32">
        <f ca="1">P33-TODAY()</f>
        <v>24</v>
      </c>
      <c r="R33" s="19">
        <v>45219</v>
      </c>
      <c r="S33" s="33" cm="1">
        <f t="array" ref="S33">(F33/_xll.BDH(C33, "PX_last", R33)-1)*IF(D33="S", -1, 1)</f>
        <v>0.11405649216208213</v>
      </c>
      <c r="T33" s="20" t="str">
        <f>IF(S33&gt;=0, "Yes", "No")</f>
        <v>Yes</v>
      </c>
      <c r="V33" s="40" cm="1">
        <f t="array" ref="V33">(_xll.BDP("SPY US Equity", "PX_last")/_xll.BDH("SPY US Equity", "PX_last", $R33)-1)*IF(D33="S", -1, 1)</f>
        <v>7.0277072105225713E-2</v>
      </c>
      <c r="W33" s="35" cm="1">
        <f t="array" ref="W33">(_xll.BDP("QQQ US Equity", "PX_last")/_xll.BDH("QQQ US Equity", "PX_last", $R33)-1)*IF(D33="S", -1, 1)</f>
        <v>8.8663282571912028E-2</v>
      </c>
      <c r="X33" s="35">
        <f>S33-V33</f>
        <v>4.3779420056856422E-2</v>
      </c>
      <c r="Y33" s="41">
        <f>S33-W33</f>
        <v>2.5393209590170107E-2</v>
      </c>
    </row>
    <row r="34" spans="2:25" x14ac:dyDescent="0.35">
      <c r="B34" s="25" t="s">
        <v>75</v>
      </c>
      <c r="C34" s="14" t="s">
        <v>76</v>
      </c>
      <c r="D34" s="10"/>
      <c r="E34" s="10"/>
      <c r="F34" s="15" cm="1">
        <f t="array" ref="F34">_xll.BDP(C34, "px_last")</f>
        <v>149.94999999999999</v>
      </c>
      <c r="G34" s="43" cm="1">
        <f t="array" ref="G34">_xll.BDP(C34, "chg_pct_5d")/100</f>
        <v>3.3425220000000005E-2</v>
      </c>
      <c r="H34" s="43" cm="1">
        <f t="array" ref="H34">_xll.BDP(C34, "chg_pct_1m")/100</f>
        <v>0.12423149999999999</v>
      </c>
      <c r="I34" s="44" cm="1">
        <f t="array" ref="I34">_xll.BDP(C34, "chg_pct_3m")/100</f>
        <v>0.10778660000000001</v>
      </c>
      <c r="J34" s="43" cm="1">
        <f t="array" ref="J34">_xll.BDP(C34, "chg_pct_ytd")/100</f>
        <v>0.45314470000000001</v>
      </c>
      <c r="K34" s="43" cm="1">
        <f t="array" ref="K34">_xll.BDP(C34, "CHG_PCT_1yr")/100</f>
        <v>0.37834359999999995</v>
      </c>
      <c r="L34" s="16" cm="1">
        <f t="array" ref="L34">F34/_xll.BDP(C34,"HIGH_52WEEK")</f>
        <v>0.99906722633086809</v>
      </c>
      <c r="M34" s="17" cm="1">
        <f t="array" ref="M34">_xll.BDP(C34, "CUR_MKT_CAP")/1000000</f>
        <v>184214.20958839997</v>
      </c>
      <c r="N34" s="17" cm="1">
        <f t="array" ref="N34">_xll.BDP(C34, "CURR_ENTP_VAL")</f>
        <v>167492.60750196976</v>
      </c>
      <c r="O34" s="18" t="str" cm="1">
        <f t="array" ref="O34">_xll.BDP(C34, "BEST_CUR_EV_TO_EBITDA")</f>
        <v>#N/A N/A</v>
      </c>
      <c r="P34" s="18" t="str" cm="1">
        <f t="array" ref="P34">_xll.BDP(C34,"Expected_Report_DT")</f>
        <v>1/24/2024</v>
      </c>
      <c r="Q34" s="32">
        <f ca="1">P34-TODAY()</f>
        <v>66</v>
      </c>
      <c r="R34" s="10"/>
      <c r="S34" s="34"/>
      <c r="T34" s="11"/>
      <c r="V34" s="38"/>
      <c r="W34" s="34"/>
      <c r="X34" s="34"/>
      <c r="Y34" s="39"/>
    </row>
    <row r="35" spans="2:25" x14ac:dyDescent="0.35">
      <c r="B35" s="25" t="s">
        <v>77</v>
      </c>
      <c r="C35" s="14" t="s">
        <v>78</v>
      </c>
      <c r="D35" s="10"/>
      <c r="E35" s="10"/>
      <c r="F35" s="15" cm="1">
        <f t="array" ref="F35">_xll.BDP(C35, "px_last")</f>
        <v>231.66</v>
      </c>
      <c r="G35" s="44" cm="1">
        <f t="array" ref="G35">_xll.BDP(C35, "chg_pct_5d")/100</f>
        <v>7.1736009999999991E-3</v>
      </c>
      <c r="H35" s="44" cm="1">
        <f t="array" ref="H35">_xll.BDP(C35, "chg_pct_1m")/100</f>
        <v>8.6279690000000006E-2</v>
      </c>
      <c r="I35" s="44" cm="1">
        <f t="array" ref="I35">_xll.BDP(C35, "chg_pct_3m")/100</f>
        <v>3.2260949999999997E-2</v>
      </c>
      <c r="J35" s="43" cm="1">
        <f t="array" ref="J35">_xll.BDP(C35, "chg_pct_ytd")/100</f>
        <v>0.38444989999999996</v>
      </c>
      <c r="K35" s="43" cm="1">
        <f t="array" ref="K35">_xll.BDP(C35, "CHG_PCT_1yr")/100</f>
        <v>0.57871059999999996</v>
      </c>
      <c r="L35" s="16" cm="1">
        <f t="array" ref="L35">F35/_xll.BDP(C35,"HIGH_52WEEK")</f>
        <v>0.91666666666666663</v>
      </c>
      <c r="M35" s="17" cm="1">
        <f t="array" ref="M35">_xll.BDP(C35, "CUR_MKT_CAP")/1000000</f>
        <v>60694.92</v>
      </c>
      <c r="N35" s="17" cm="1">
        <f t="array" ref="N35">_xll.BDP(C35, "CURR_ENTP_VAL")</f>
        <v>57285.150999999998</v>
      </c>
      <c r="O35" s="18" cm="1">
        <f t="array" ref="O35">_xll.BDP(C35, "BEST_CUR_EV_TO_EBITDA")</f>
        <v>26.34148554283076</v>
      </c>
      <c r="P35" s="18" t="str" cm="1">
        <f t="array" ref="P35">_xll.BDP(C35,"Expected_Report_DT")</f>
        <v>11/28/2023</v>
      </c>
      <c r="Q35" s="32">
        <f ca="1">P35-TODAY()</f>
        <v>9</v>
      </c>
      <c r="R35" s="10"/>
      <c r="S35" s="34"/>
      <c r="T35" s="11"/>
      <c r="V35" s="38"/>
      <c r="W35" s="34"/>
      <c r="X35" s="34"/>
      <c r="Y35" s="39"/>
    </row>
    <row r="36" spans="2:25" x14ac:dyDescent="0.35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2"/>
      <c r="R36" s="10"/>
      <c r="S36" s="34"/>
      <c r="T36" s="11"/>
      <c r="V36" s="38"/>
      <c r="W36" s="34"/>
      <c r="X36" s="34"/>
      <c r="Y36" s="39"/>
    </row>
    <row r="37" spans="2:25" x14ac:dyDescent="0.35">
      <c r="B37" s="9" t="s">
        <v>85</v>
      </c>
      <c r="C37" s="14" t="s">
        <v>87</v>
      </c>
      <c r="D37" s="12" t="s">
        <v>15</v>
      </c>
      <c r="E37" s="12">
        <v>0.5</v>
      </c>
      <c r="F37" s="15" cm="1">
        <f t="array" ref="F37">_xll.BDP(C37, "px_last")</f>
        <v>49.97</v>
      </c>
      <c r="G37" s="44" cm="1">
        <f t="array" ref="G37">_xll.BDP(C37, "chg_pct_5d")/100</f>
        <v>-0.1309565</v>
      </c>
      <c r="H37" s="44" cm="1">
        <f t="array" ref="H37">_xll.BDP(C37, "chg_pct_1m")/100</f>
        <v>-0.12807540000000001</v>
      </c>
      <c r="I37" s="44" cm="1">
        <f t="array" ref="I37">_xll.BDP(C37, "chg_pct_3m")/100</f>
        <v>-0.1423422</v>
      </c>
      <c r="J37" s="43" cm="1">
        <f t="array" ref="J37">_xll.BDP(C37, "chg_pct_ytd")/100</f>
        <v>0.4408881</v>
      </c>
      <c r="K37" s="43" cm="1">
        <f t="array" ref="K37">_xll.BDP(C37, "CHG_PCT_1yr")/100</f>
        <v>0.54562319999999997</v>
      </c>
      <c r="L37" s="16" cm="1">
        <f t="array" ref="L37">F37/_xll.BDP(C37,"HIGH_52WEEK")</f>
        <v>0.72472806381435817</v>
      </c>
      <c r="M37" s="17" cm="1">
        <f t="array" ref="M37">_xll.BDP(C37, "CUR_MKT_CAP")/1000000</f>
        <v>11576.800799369999</v>
      </c>
      <c r="N37" s="17" cm="1">
        <f t="array" ref="N37">_xll.BDP(C37, "CURR_ENTP_VAL")</f>
        <v>11368.11679937</v>
      </c>
      <c r="O37" s="18" cm="1">
        <f t="array" ref="O37">_xll.BDP(C37, "BEST_CUR_EV_TO_EBITDA")</f>
        <v>31.973989260408377</v>
      </c>
      <c r="P37" s="18" t="str" cm="1">
        <f t="array" ref="P37">_xll.BDP(C37,"Expected_Report_DT")</f>
        <v>3/1/2024</v>
      </c>
      <c r="Q37" s="32">
        <f ca="1">P37-TODAY()</f>
        <v>103</v>
      </c>
      <c r="R37" s="19">
        <v>45225</v>
      </c>
      <c r="S37" s="35" cm="1">
        <f t="array" ref="S37">(F37/_xll.BDH(C37, "PX_last", R37)-1)*IF(D37="S", -1, 1)</f>
        <v>6.5282454171343152E-2</v>
      </c>
      <c r="T37" s="20" t="str">
        <f>IF(S37&gt;=0, "Yes", "No")</f>
        <v>Yes</v>
      </c>
      <c r="V37" s="40" cm="1">
        <f t="array" ref="V37">(_xll.BDP("SPY US Equity", "PX_last")/_xll.BDH("SPY US Equity", "PX_last", $R37)-1)*IF(D37="S", -1, 1)</f>
        <v>-9.2691794933947413E-2</v>
      </c>
      <c r="W37" s="35" cm="1">
        <f t="array" ref="W37">(_xll.BDP("QQQ US Equity", "PX_last")/_xll.BDH("QQQ US Equity", "PX_last", $R37)-1)*IF(D37="S", -1, 1)</f>
        <v>-0.12331956003026234</v>
      </c>
      <c r="X37" s="35">
        <f>S37-V37</f>
        <v>0.15797424910529057</v>
      </c>
      <c r="Y37" s="41">
        <f>S37-W37</f>
        <v>0.18860201420160549</v>
      </c>
    </row>
    <row r="38" spans="2:25" x14ac:dyDescent="0.35">
      <c r="B38" s="25" t="s">
        <v>86</v>
      </c>
      <c r="C38" s="14" t="s">
        <v>88</v>
      </c>
      <c r="D38" s="10"/>
      <c r="E38" s="10"/>
      <c r="F38" s="15" cm="1">
        <f t="array" ref="F38">_xll.BDP(C38, "px_last")</f>
        <v>54.79</v>
      </c>
      <c r="G38" s="44" cm="1">
        <f t="array" ref="G38">_xll.BDP(C38, "chg_pct_5d")/100</f>
        <v>-8.8639649999999997E-3</v>
      </c>
      <c r="H38" s="44" cm="1">
        <f t="array" ref="H38">_xll.BDP(C38, "chg_pct_1m")/100</f>
        <v>8.7103140000000009E-2</v>
      </c>
      <c r="I38" s="44" cm="1">
        <f t="array" ref="I38">_xll.BDP(C38, "chg_pct_3m")/100</f>
        <v>-4.4804750000000004E-2</v>
      </c>
      <c r="J38" s="44" cm="1">
        <f t="array" ref="J38">_xll.BDP(C38, "chg_pct_ytd")/100</f>
        <v>7.9286919999999997E-2</v>
      </c>
      <c r="K38" s="43" cm="1">
        <f t="array" ref="K38">_xll.BDP(C38, "CHG_PCT_1yr")/100</f>
        <v>9.9097329999999997E-2</v>
      </c>
      <c r="L38" s="16" cm="1">
        <f t="array" ref="L38">F38/_xll.BDP(C38,"HIGH_52WEEK")</f>
        <v>0.90614405027701972</v>
      </c>
      <c r="M38" s="17" cm="1">
        <f t="array" ref="M38">_xll.BDP(C38, "CUR_MKT_CAP")/1000000</f>
        <v>57005.781456920005</v>
      </c>
      <c r="N38" s="17" cm="1">
        <f t="array" ref="N38">_xll.BDP(C38, "CURR_ENTP_VAL")</f>
        <v>54049.666456920007</v>
      </c>
      <c r="O38" s="18" cm="1">
        <f t="array" ref="O38">_xll.BDP(C38, "BEST_CUR_EV_TO_EBITDA")</f>
        <v>22.329145704748409</v>
      </c>
      <c r="P38" s="18" t="str" cm="1">
        <f t="array" ref="P38">_xll.BDP(C38,"Expected_Report_DT")</f>
        <v>2/28/2024</v>
      </c>
      <c r="Q38" s="32">
        <f ca="1">P38-TODAY()</f>
        <v>101</v>
      </c>
      <c r="R38" s="10"/>
      <c r="S38" s="34"/>
      <c r="T38" s="11"/>
      <c r="V38" s="38"/>
      <c r="W38" s="34"/>
      <c r="X38" s="34"/>
      <c r="Y38" s="39"/>
    </row>
    <row r="39" spans="2:25" x14ac:dyDescent="0.35">
      <c r="B39" s="25"/>
      <c r="C39" s="14"/>
      <c r="D39" s="10"/>
      <c r="E39" s="10"/>
      <c r="F39" s="15"/>
      <c r="G39" s="44"/>
      <c r="H39" s="44"/>
      <c r="I39" s="44"/>
      <c r="J39" s="44"/>
      <c r="K39" s="43"/>
      <c r="L39" s="16"/>
      <c r="M39" s="17"/>
      <c r="N39" s="17"/>
      <c r="O39" s="18"/>
      <c r="P39" s="18"/>
      <c r="Q39" s="12"/>
      <c r="R39" s="10"/>
      <c r="S39" s="34"/>
      <c r="T39" s="11"/>
      <c r="V39" s="38"/>
      <c r="W39" s="34"/>
      <c r="X39" s="34"/>
      <c r="Y39" s="39"/>
    </row>
    <row r="40" spans="2:25" x14ac:dyDescent="0.35">
      <c r="B40" s="9" t="s">
        <v>91</v>
      </c>
      <c r="C40" s="14" t="s">
        <v>92</v>
      </c>
      <c r="D40" s="12" t="s">
        <v>29</v>
      </c>
      <c r="E40" s="12">
        <v>0.25</v>
      </c>
      <c r="F40" s="15" cm="1">
        <f t="array" ref="F40">_xll.BDP(C40, "px_last")</f>
        <v>50.22</v>
      </c>
      <c r="G40" s="44" cm="1">
        <f t="array" ref="G40">_xll.BDP(C40, "chg_pct_5d")/100</f>
        <v>3.057665E-2</v>
      </c>
      <c r="H40" s="44" cm="1">
        <f t="array" ref="H40">_xll.BDP(C40, "chg_pct_1m")/100</f>
        <v>0.13286709999999999</v>
      </c>
      <c r="I40" s="43" cm="1">
        <f t="array" ref="I40">_xll.BDP(C40, "chg_pct_3m")/100</f>
        <v>0.1566099</v>
      </c>
      <c r="J40" s="43" cm="1">
        <f t="array" ref="J40">_xll.BDP(C40, "chg_pct_ytd")/100</f>
        <v>0.649532</v>
      </c>
      <c r="K40" s="43" cm="1">
        <f t="array" ref="K40">_xll.BDP(C40, "CHG_PCT_1yr")/100</f>
        <v>0.55914319999999995</v>
      </c>
      <c r="L40" s="16" cm="1">
        <f t="array" ref="L40">F40/_xll.BDP(C40,"HIGH_52WEEK")</f>
        <v>0.97457791577721709</v>
      </c>
      <c r="M40" s="17" cm="1">
        <f t="array" ref="M40">_xll.BDP(C40, "CUR_MKT_CAP")/1000000</f>
        <v>48220.414114499996</v>
      </c>
      <c r="N40" s="17" cm="1">
        <f t="array" ref="N40">_xll.BDP(C40, "CURR_ENTP_VAL")</f>
        <v>45747.950114499996</v>
      </c>
      <c r="O40" s="18" cm="1">
        <f t="array" ref="O40">_xll.BDP(C40, "BEST_CUR_EV_TO_EBITDA")</f>
        <v>24.0561185770751</v>
      </c>
      <c r="P40" s="18" t="str" cm="1">
        <f t="array" ref="P40">_xll.BDP(C40,"Expected_Report_DT")</f>
        <v>2/20/2024</v>
      </c>
      <c r="Q40" s="32">
        <f ca="1">P40-TODAY()</f>
        <v>93</v>
      </c>
      <c r="R40" s="19">
        <v>45229</v>
      </c>
      <c r="S40" s="33" cm="1">
        <f t="array" ref="S40">(F40/_xll.BDH(C40, "PX_last", R40)-1)*IF(D40="S", -1, 1)</f>
        <v>0.16465677179962901</v>
      </c>
      <c r="T40" s="20" t="str">
        <f>IF(S40&gt;=0, "Yes", "No")</f>
        <v>Yes</v>
      </c>
      <c r="V40" s="40" cm="1">
        <f t="array" ref="V40">(_xll.BDP("SPY US Equity", "PX_last")/_xll.BDH("SPY US Equity", "PX_last", $R40)-1)*IF(D40="S", -1, 1)</f>
        <v>8.469886185904385E-2</v>
      </c>
      <c r="W40" s="35" cm="1">
        <f t="array" ref="W40">(_xll.BDP("QQQ US Equity", "PX_last")/_xll.BDH("QQQ US Equity", "PX_last", $R40)-1)*IF(D40="S", -1, 1)</f>
        <v>0.10549828178694165</v>
      </c>
      <c r="X40" s="35">
        <f>S40-V40</f>
        <v>7.9957909940585159E-2</v>
      </c>
      <c r="Y40" s="41">
        <f>S40-W40</f>
        <v>5.9158490012687359E-2</v>
      </c>
    </row>
    <row r="41" spans="2:25" x14ac:dyDescent="0.35">
      <c r="B41" s="25" t="s">
        <v>105</v>
      </c>
      <c r="C41" s="14" t="s">
        <v>104</v>
      </c>
      <c r="D41" s="10"/>
      <c r="E41" s="10"/>
      <c r="F41" s="15">
        <v>55.854999999999997</v>
      </c>
      <c r="G41" s="44">
        <v>8.1413360000000004E-2</v>
      </c>
      <c r="H41" s="44">
        <v>0.1177706</v>
      </c>
      <c r="I41" s="44">
        <v>-2.7085870000000001E-2</v>
      </c>
      <c r="J41" s="43">
        <v>0.10026590000000001</v>
      </c>
      <c r="K41" s="43">
        <v>0.14152870000000001</v>
      </c>
      <c r="L41" s="16">
        <v>0.92375754568758772</v>
      </c>
      <c r="M41" s="17">
        <v>58113.851492540001</v>
      </c>
      <c r="N41" s="17">
        <v>55157.736492540003</v>
      </c>
      <c r="O41" s="18">
        <v>22.725934998072169</v>
      </c>
      <c r="P41" s="18" t="s">
        <v>100</v>
      </c>
      <c r="Q41" s="32">
        <v>111</v>
      </c>
      <c r="R41" s="19"/>
      <c r="S41" s="33"/>
      <c r="T41" s="20"/>
      <c r="V41" s="40"/>
      <c r="W41" s="35"/>
      <c r="X41" s="35"/>
      <c r="Y41" s="41"/>
    </row>
    <row r="42" spans="2:25" x14ac:dyDescent="0.35">
      <c r="B42" s="9"/>
      <c r="C42" s="14"/>
      <c r="D42" s="12"/>
      <c r="E42" s="12"/>
      <c r="F42" s="15"/>
      <c r="G42" s="44"/>
      <c r="H42" s="44"/>
      <c r="I42" s="43"/>
      <c r="J42" s="43"/>
      <c r="K42" s="43"/>
      <c r="L42" s="16"/>
      <c r="M42" s="17"/>
      <c r="N42" s="17"/>
      <c r="O42" s="18"/>
      <c r="P42" s="18"/>
      <c r="Q42" s="18"/>
      <c r="R42" s="19"/>
      <c r="S42" s="33"/>
      <c r="T42" s="20"/>
      <c r="V42" s="40"/>
      <c r="W42" s="35"/>
      <c r="X42" s="35"/>
      <c r="Y42" s="41"/>
    </row>
    <row r="43" spans="2:25" x14ac:dyDescent="0.35">
      <c r="B43" s="9" t="s">
        <v>101</v>
      </c>
      <c r="C43" s="14" t="s">
        <v>99</v>
      </c>
      <c r="D43" s="12" t="s">
        <v>29</v>
      </c>
      <c r="E43" s="12">
        <v>0.25</v>
      </c>
      <c r="F43" s="15" cm="1">
        <f t="array" ref="F43">_xll.BDP(C43, "px_last")</f>
        <v>196</v>
      </c>
      <c r="G43" s="44" cm="1">
        <f t="array" ref="G43">_xll.BDP(C43, "chg_pct_5d")/100</f>
        <v>2.3605600000000001E-2</v>
      </c>
      <c r="H43" s="44" cm="1">
        <f t="array" ref="H43">_xll.BDP(C43, "chg_pct_1m")/100</f>
        <v>2.3071290000000001E-2</v>
      </c>
      <c r="I43" s="44" cm="1">
        <f t="array" ref="I43">_xll.BDP(C43, "chg_pct_3m")/100</f>
        <v>-0.1041229</v>
      </c>
      <c r="J43" s="43" cm="1">
        <f t="array" ref="J43">_xll.BDP(C43, "chg_pct_ytd")/100</f>
        <v>-0.15360370000000001</v>
      </c>
      <c r="K43" s="43" cm="1">
        <f t="array" ref="K43">_xll.BDP(C43, "CHG_PCT_1yr")/100</f>
        <v>-0.12970119999999999</v>
      </c>
      <c r="L43" s="16" cm="1">
        <f t="array" ref="L43">F43/_xll.BDP(C43,"HIGH_52WEEK")</f>
        <v>0.70788661534488706</v>
      </c>
      <c r="M43" s="17" cm="1">
        <f t="array" ref="M43">_xll.BDP(C43, "CUR_MKT_CAP")/1000000</f>
        <v>40081.644064</v>
      </c>
      <c r="N43" s="17" cm="1">
        <f t="array" ref="N43">_xll.BDP(C43, "CURR_ENTP_VAL")</f>
        <v>44842.437063999998</v>
      </c>
      <c r="O43" s="18" cm="1">
        <f t="array" ref="O43">_xll.BDP(C43, "BEST_CUR_EV_TO_EBITDA")</f>
        <v>14.050459547946827</v>
      </c>
      <c r="P43" s="18" t="str" cm="1">
        <f t="array" ref="P43">_xll.BDP(C43,"Expected_Report_DT")</f>
        <v>2/2/2024</v>
      </c>
      <c r="Q43" s="32">
        <f ca="1">P43-TODAY()</f>
        <v>75</v>
      </c>
      <c r="R43" s="19">
        <v>45238</v>
      </c>
      <c r="S43" s="35" cm="1">
        <f t="array" ref="S43">(F43/_xll.BDH(C43, "PX_last", R43)-1)*IF(D43="S", -1, 1)</f>
        <v>3.6927309279441323E-2</v>
      </c>
      <c r="T43" s="20" t="str">
        <f>IF(S43&gt;=0, "Yes", "No")</f>
        <v>Yes</v>
      </c>
      <c r="V43" s="40" cm="1">
        <f t="array" ref="V43">(_xll.BDP("SPY US Equity", "PX_last")/_xll.BDH("SPY US Equity", "PX_last", $R43)-1)*IF(D43="S", -1, 1)</f>
        <v>3.0966266437964629E-2</v>
      </c>
      <c r="W43" s="35" cm="1">
        <f t="array" ref="W43">(_xll.BDP("QQQ US Equity", "PX_last")/_xll.BDH("QQQ US Equity", "PX_last", $R43)-1)*IF(D43="S", -1, 1)</f>
        <v>3.5126293773797501E-2</v>
      </c>
      <c r="X43" s="35">
        <f>S43-V43</f>
        <v>5.9610428414766936E-3</v>
      </c>
      <c r="Y43" s="41">
        <f>S43-W43</f>
        <v>1.8010155056438215E-3</v>
      </c>
    </row>
    <row r="44" spans="2:25" x14ac:dyDescent="0.35">
      <c r="B44" s="25" t="s">
        <v>52</v>
      </c>
      <c r="C44" s="14" t="s">
        <v>54</v>
      </c>
      <c r="D44" s="12"/>
      <c r="E44" s="12"/>
      <c r="F44" s="15" cm="1">
        <f t="array" ref="F44">_xll.BDP(C44, "px_last")</f>
        <v>64.760000000000005</v>
      </c>
      <c r="G44" s="43" cm="1">
        <f t="array" ref="G44">_xll.BDP(C44, "chg_pct_5d")/100</f>
        <v>-7.9656859999999996E-3</v>
      </c>
      <c r="H44" s="43" cm="1">
        <f t="array" ref="H44">_xll.BDP(C44, "chg_pct_1m")/100</f>
        <v>3.0225889999999998E-2</v>
      </c>
      <c r="I44" s="44" cm="1">
        <f t="array" ref="I44">_xll.BDP(C44, "chg_pct_3m")/100</f>
        <v>-7.762426E-2</v>
      </c>
      <c r="J44" s="44" cm="1">
        <f t="array" ref="J44">_xll.BDP(C44, "chg_pct_ytd")/100</f>
        <v>-0.22766839999999999</v>
      </c>
      <c r="K44" s="44" cm="1">
        <f t="array" ref="K44">_xll.BDP(C44, "CHG_PCT_1yr")/100</f>
        <v>-0.20078980000000002</v>
      </c>
      <c r="L44" s="16" cm="1">
        <f t="array" ref="L44">F44/_xll.BDP(C44,"HIGH_52WEEK")</f>
        <v>0.71250962702167464</v>
      </c>
      <c r="M44" s="17" cm="1">
        <f t="array" ref="M44">_xll.BDP(C44, "CUR_MKT_CAP")/1000000</f>
        <v>37643.642870039999</v>
      </c>
      <c r="N44" s="17" cm="1">
        <f t="array" ref="N44">_xll.BDP(C44, "CURR_ENTP_VAL")</f>
        <v>49688.142870039999</v>
      </c>
      <c r="O44" s="18" cm="1">
        <f t="array" ref="O44">_xll.BDP(C44, "BEST_CUR_EV_TO_EBITDA")</f>
        <v>11.7087752172826</v>
      </c>
      <c r="P44" s="18" t="str" cm="1">
        <f t="array" ref="P44">_xll.BDP(C44,"Expected_Report_DT")</f>
        <v>12/20/2023</v>
      </c>
      <c r="Q44" s="32">
        <f t="shared" ref="Q44:Q46" ca="1" si="3">P44-TODAY()</f>
        <v>31</v>
      </c>
      <c r="R44" s="19"/>
      <c r="S44" s="33"/>
      <c r="T44" s="20"/>
      <c r="V44" s="40"/>
      <c r="W44" s="35"/>
      <c r="X44" s="35"/>
      <c r="Y44" s="41"/>
    </row>
    <row r="45" spans="2:25" x14ac:dyDescent="0.35">
      <c r="B45" s="25" t="s">
        <v>102</v>
      </c>
      <c r="C45" s="14" t="s">
        <v>103</v>
      </c>
      <c r="D45" s="12"/>
      <c r="E45" s="12"/>
      <c r="F45" s="15" cm="1">
        <f t="array" ref="F45">_xll.BDP(C45, "px_last")</f>
        <v>52.8</v>
      </c>
      <c r="G45" s="43" cm="1">
        <f t="array" ref="G45">_xll.BDP(C45, "chg_pct_5d")/100</f>
        <v>1.8911620000000001E-2</v>
      </c>
      <c r="H45" s="44" cm="1">
        <f t="array" ref="H45">_xll.BDP(C45, "chg_pct_1m")/100</f>
        <v>5.8328339999999999E-2</v>
      </c>
      <c r="I45" s="44" cm="1">
        <f t="array" ref="I45">_xll.BDP(C45, "chg_pct_3m")/100</f>
        <v>-9.0215309999999993E-2</v>
      </c>
      <c r="J45" s="44" cm="1">
        <f t="array" ref="J45">_xll.BDP(C45, "chg_pct_ytd")/100</f>
        <v>-0.21013219999999999</v>
      </c>
      <c r="K45" s="44" cm="1">
        <f t="array" ref="K45">_xll.BDP(C45, "CHG_PCT_1yr")/100</f>
        <v>-0.20308479999999998</v>
      </c>
      <c r="L45" s="16" cm="1">
        <f t="array" ref="L45">F45/_xll.BDP(C45,"HIGH_52WEEK")</f>
        <v>0.7530807850296668</v>
      </c>
      <c r="M45" s="17" cm="1">
        <f t="array" ref="M45">_xll.BDP(C45, "CUR_MKT_CAP")/1000000</f>
        <v>18085.042430400001</v>
      </c>
      <c r="N45" s="17" cm="1">
        <f t="array" ref="N45">_xll.BDP(C45, "CURR_ENTP_VAL")</f>
        <v>24899.042430400001</v>
      </c>
      <c r="O45" s="18" cm="1">
        <f t="array" ref="O45">_xll.BDP(C45, "BEST_CUR_EV_TO_EBITDA")</f>
        <v>10.51873856731401</v>
      </c>
      <c r="P45" s="18" t="str" cm="1">
        <f t="array" ref="P45">_xll.BDP(C45,"Expected_Report_DT")</f>
        <v>2/9/2024</v>
      </c>
      <c r="Q45" s="32">
        <f t="shared" ca="1" si="3"/>
        <v>82</v>
      </c>
      <c r="R45" s="19"/>
      <c r="S45" s="33"/>
      <c r="T45" s="20"/>
      <c r="V45" s="40"/>
      <c r="W45" s="35"/>
      <c r="X45" s="35"/>
      <c r="Y45" s="41"/>
    </row>
    <row r="46" spans="2:25" x14ac:dyDescent="0.35">
      <c r="B46" s="25" t="s">
        <v>59</v>
      </c>
      <c r="C46" s="14" t="s">
        <v>60</v>
      </c>
      <c r="D46" s="12"/>
      <c r="E46" s="12"/>
      <c r="F46" s="15" cm="1">
        <f t="array" ref="F46">_xll.BDP(C46, "px_last")</f>
        <v>33.659999999999997</v>
      </c>
      <c r="G46" s="43" cm="1">
        <f t="array" ref="G46">_xll.BDP(C46, "chg_pct_5d")/100</f>
        <v>2.3411369999999997E-2</v>
      </c>
      <c r="H46" s="44" cm="1">
        <f t="array" ref="H46">_xll.BDP(C46, "chg_pct_1m")/100</f>
        <v>7.0270239999999998E-2</v>
      </c>
      <c r="I46" s="44" cm="1">
        <f t="array" ref="I46">_xll.BDP(C46, "chg_pct_3m")/100</f>
        <v>0</v>
      </c>
      <c r="J46" s="44" cm="1">
        <f t="array" ref="J46">_xll.BDP(C46, "chg_pct_ytd")/100</f>
        <v>-0.17317609999999997</v>
      </c>
      <c r="K46" s="44" cm="1">
        <f t="array" ref="K46">_xll.BDP(C46, "CHG_PCT_1yr")/100</f>
        <v>-0.1165354</v>
      </c>
      <c r="L46" s="16" cm="1">
        <f t="array" ref="L46">F46/_xll.BDP(C46,"HIGH_52WEEK")</f>
        <v>0.78644859813084111</v>
      </c>
      <c r="M46" s="17" cm="1">
        <f t="array" ref="M46">_xll.BDP(C46, "CUR_MKT_CAP")/1000000</f>
        <v>41285.292440039993</v>
      </c>
      <c r="N46" s="17" cm="1">
        <f t="array" ref="N46">_xll.BDP(C46, "CURR_ENTP_VAL")</f>
        <v>60293.292440039993</v>
      </c>
      <c r="O46" s="18" cm="1">
        <f t="array" ref="O46">_xll.BDP(C46, "BEST_CUR_EV_TO_EBITDA")</f>
        <v>9.3594856832835429</v>
      </c>
      <c r="P46" s="18" t="str" cm="1">
        <f t="array" ref="P46">_xll.BDP(C46,"Expected_Report_DT")</f>
        <v>2/15/2024</v>
      </c>
      <c r="Q46" s="32">
        <f t="shared" ca="1" si="3"/>
        <v>88</v>
      </c>
      <c r="R46" s="19"/>
      <c r="S46" s="33"/>
      <c r="T46" s="20"/>
      <c r="V46" s="40"/>
      <c r="W46" s="35"/>
      <c r="X46" s="35"/>
      <c r="Y46" s="41"/>
    </row>
    <row r="47" spans="2:25" x14ac:dyDescent="0.35">
      <c r="B47" s="25" t="s">
        <v>36</v>
      </c>
      <c r="C47" s="14" t="s">
        <v>38</v>
      </c>
      <c r="D47" s="12"/>
      <c r="E47" s="12"/>
      <c r="F47" s="15" cm="1">
        <f t="array" ref="F47">_xll.BDP(C47, "px_last")</f>
        <v>166.76</v>
      </c>
      <c r="G47" s="43" cm="1">
        <f t="array" ref="G47">_xll.BDP(C47, "chg_pct_5d")/100</f>
        <v>-9.5854300000000007E-4</v>
      </c>
      <c r="H47" s="44" cm="1">
        <f t="array" ref="H47">_xll.BDP(C47, "chg_pct_1m")/100</f>
        <v>3.8614860000000001E-2</v>
      </c>
      <c r="I47" s="44" cm="1">
        <f t="array" ref="I47">_xll.BDP(C47, "chg_pct_3m")/100</f>
        <v>-6.4092450000000009E-2</v>
      </c>
      <c r="J47" s="44" cm="1">
        <f t="array" ref="J47">_xll.BDP(C47, "chg_pct_ytd")/100</f>
        <v>-7.6940129999999995E-2</v>
      </c>
      <c r="K47" s="44" cm="1">
        <f t="array" ref="K47">_xll.BDP(C47, "CHG_PCT_1yr")/100</f>
        <v>-8.0350750000000012E-2</v>
      </c>
      <c r="L47" s="16" cm="1">
        <f t="array" ref="L47">F47/_xll.BDP(C47,"HIGH_52WEEK")</f>
        <v>0.84701340918325885</v>
      </c>
      <c r="M47" s="17" cm="1">
        <f t="array" ref="M47">_xll.BDP(C47, "CUR_MKT_CAP")/1000000</f>
        <v>229272.31413635999</v>
      </c>
      <c r="N47" s="17" cm="1">
        <f t="array" ref="N47">_xll.BDP(C47, "CURR_ENTP_VAL")</f>
        <v>263927.31413635996</v>
      </c>
      <c r="O47" s="18" cm="1">
        <f t="array" ref="O47">_xll.BDP(C47, "BEST_CUR_EV_TO_EBITDA")</f>
        <v>14.880955318226658</v>
      </c>
      <c r="P47" s="18" t="str" cm="1">
        <f t="array" ref="P47">_xll.BDP(C47,"Expected_Report_DT")</f>
        <v>2/9/2024</v>
      </c>
      <c r="Q47" s="32">
        <f t="shared" ref="Q47" ca="1" si="4">P47-TODAY()</f>
        <v>82</v>
      </c>
      <c r="R47" s="19"/>
      <c r="S47" s="33"/>
      <c r="T47" s="20"/>
      <c r="V47" s="40"/>
      <c r="W47" s="35"/>
      <c r="X47" s="35"/>
      <c r="Y47" s="41"/>
    </row>
    <row r="48" spans="2:25" x14ac:dyDescent="0.35">
      <c r="B48" s="9"/>
      <c r="C48" s="14"/>
      <c r="D48" s="12"/>
      <c r="E48" s="12"/>
      <c r="F48" s="15"/>
      <c r="G48" s="44"/>
      <c r="H48" s="44"/>
      <c r="I48" s="43"/>
      <c r="J48" s="43"/>
      <c r="K48" s="43"/>
      <c r="L48" s="16"/>
      <c r="M48" s="17"/>
      <c r="N48" s="17"/>
      <c r="O48" s="18"/>
      <c r="P48" s="18"/>
      <c r="Q48" s="18"/>
      <c r="R48" s="19"/>
      <c r="S48" s="33"/>
      <c r="T48" s="20"/>
      <c r="V48" s="40"/>
      <c r="W48" s="35"/>
      <c r="X48" s="35"/>
      <c r="Y48" s="41"/>
    </row>
    <row r="49" spans="2:25" x14ac:dyDescent="0.35">
      <c r="B49" s="9"/>
      <c r="C49" s="14"/>
      <c r="D49" s="12"/>
      <c r="E49" s="12"/>
      <c r="F49" s="15"/>
      <c r="G49" s="44"/>
      <c r="H49" s="44"/>
      <c r="I49" s="43"/>
      <c r="J49" s="43"/>
      <c r="K49" s="43"/>
      <c r="L49" s="16"/>
      <c r="M49" s="17"/>
      <c r="N49" s="17"/>
      <c r="O49" s="18"/>
      <c r="P49" s="18"/>
      <c r="Q49" s="18"/>
      <c r="R49" s="19"/>
      <c r="S49" s="33"/>
      <c r="T49" s="20"/>
      <c r="V49" s="40"/>
      <c r="W49" s="35"/>
      <c r="X49" s="35"/>
      <c r="Y49" s="41"/>
    </row>
    <row r="50" spans="2:25" x14ac:dyDescent="0.35">
      <c r="B50" s="9"/>
      <c r="C50" s="14"/>
      <c r="D50" s="12"/>
      <c r="E50" s="12"/>
      <c r="F50" s="15"/>
      <c r="G50" s="44"/>
      <c r="H50" s="44"/>
      <c r="I50" s="43"/>
      <c r="J50" s="43"/>
      <c r="K50" s="43"/>
      <c r="L50" s="16"/>
      <c r="M50" s="17"/>
      <c r="N50" s="17"/>
      <c r="O50" s="18"/>
      <c r="P50" s="18"/>
      <c r="Q50" s="18"/>
      <c r="R50" s="19"/>
      <c r="S50" s="33"/>
      <c r="T50" s="20"/>
      <c r="V50" s="40"/>
      <c r="W50" s="35"/>
      <c r="X50" s="35"/>
      <c r="Y50" s="41"/>
    </row>
    <row r="51" spans="2:25" ht="15" thickBot="1" x14ac:dyDescent="0.4"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3"/>
      <c r="V51" s="21"/>
      <c r="W51" s="22"/>
      <c r="X51" s="22"/>
      <c r="Y51" s="23"/>
    </row>
    <row r="54" spans="2:25" x14ac:dyDescent="0.35">
      <c r="F54" s="1"/>
      <c r="G54" s="2"/>
      <c r="H54" s="2"/>
      <c r="I54" s="2"/>
      <c r="J54" s="2"/>
      <c r="K54" s="2"/>
      <c r="L54" s="2"/>
      <c r="M54" s="3"/>
      <c r="N54" s="3"/>
      <c r="O54" s="4"/>
      <c r="P54" s="4"/>
      <c r="Q54" s="4"/>
    </row>
    <row r="55" spans="2:25" ht="15" thickBot="1" x14ac:dyDescent="0.4"/>
    <row r="56" spans="2:25" x14ac:dyDescent="0.35">
      <c r="B56" s="26" t="s">
        <v>30</v>
      </c>
      <c r="C56" s="63">
        <f>SUMPRODUCT(S4:S52,E4:E52)</f>
        <v>-8.9464574661778984E-2</v>
      </c>
    </row>
    <row r="57" spans="2:25" x14ac:dyDescent="0.35">
      <c r="B57" s="24" t="s">
        <v>33</v>
      </c>
      <c r="C57" s="64">
        <f>SUMPRODUCT(X4:X52,E4:E52)</f>
        <v>-4.6280510191937185E-2</v>
      </c>
    </row>
    <row r="58" spans="2:25" x14ac:dyDescent="0.35">
      <c r="B58" s="24" t="s">
        <v>34</v>
      </c>
      <c r="C58" s="64">
        <f>SUMPRODUCT(Y4:Y52,E4:E52)</f>
        <v>-2.2404406093038509E-2</v>
      </c>
    </row>
    <row r="59" spans="2:25" ht="15" thickBot="1" x14ac:dyDescent="0.4">
      <c r="B59" s="28" t="s">
        <v>58</v>
      </c>
      <c r="C59" s="57">
        <f>COUNTIF(T4:T52, "=Yes")/COUNTA(T4:T52)</f>
        <v>0.58333333333333337</v>
      </c>
    </row>
    <row r="60" spans="2:25" ht="15" thickBot="1" x14ac:dyDescent="0.4"/>
    <row r="61" spans="2:25" ht="15" thickBot="1" x14ac:dyDescent="0.4">
      <c r="C61" s="6" t="s">
        <v>20</v>
      </c>
      <c r="D61" s="6" t="s">
        <v>21</v>
      </c>
      <c r="E61" s="6" t="s">
        <v>22</v>
      </c>
      <c r="F61" s="6" t="s">
        <v>4</v>
      </c>
      <c r="G61" s="6" t="s">
        <v>23</v>
      </c>
    </row>
    <row r="62" spans="2:25" x14ac:dyDescent="0.35">
      <c r="B62" s="29" t="s">
        <v>82</v>
      </c>
      <c r="C62" s="46" cm="1">
        <f t="array" ref="C62">_xll.BDP(B62, "chg_pct_5d")/100</f>
        <v>2.3104330000000003E-2</v>
      </c>
      <c r="D62" s="46" cm="1">
        <f t="array" ref="D62">_xll.BDP(B62, "chg_pct_1m")/100</f>
        <v>5.7125450000000001E-2</v>
      </c>
      <c r="E62" s="46" cm="1">
        <f t="array" ref="E62">_xll.BDP(B62, "chg_pct_3m")/100</f>
        <v>3.273769E-2</v>
      </c>
      <c r="F62" s="47" cm="1">
        <f t="array" ref="F62">_xll.BDP(B62, "chg_pct_ytd")/100</f>
        <v>0.17875170000000001</v>
      </c>
      <c r="G62" s="48" cm="1">
        <f t="array" ref="G62">_xll.BDP(B62, "CHG_PCT_1yr")/100</f>
        <v>0.13827239999999999</v>
      </c>
    </row>
    <row r="63" spans="2:25" x14ac:dyDescent="0.35">
      <c r="B63" s="30" t="s">
        <v>83</v>
      </c>
      <c r="C63" s="44" cm="1">
        <f t="array" ref="C63">_xll.BDP(B63, "chg_pct_5d")/100</f>
        <v>2.0217239999999997E-2</v>
      </c>
      <c r="D63" s="44" cm="1">
        <f t="array" ref="D63">_xll.BDP(B63, "chg_pct_1m")/100</f>
        <v>7.2422700000000007E-2</v>
      </c>
      <c r="E63" s="44" cm="1">
        <f t="array" ref="E63">_xll.BDP(B63, "chg_pct_3m")/100</f>
        <v>7.7932580000000001E-2</v>
      </c>
      <c r="F63" s="43" cm="1">
        <f t="array" ref="F63">_xll.BDP(B63, "chg_pct_ytd")/100</f>
        <v>0.44975209999999999</v>
      </c>
      <c r="G63" s="49" cm="1">
        <f t="array" ref="G63">_xll.BDP(B63, "CHG_PCT_1yr")/100</f>
        <v>0.35538229999999998</v>
      </c>
    </row>
    <row r="64" spans="2:25" ht="15" thickBot="1" x14ac:dyDescent="0.4">
      <c r="B64" s="31" t="s">
        <v>84</v>
      </c>
      <c r="C64" s="45" cm="1">
        <f t="array" ref="C64">_xll.BDP(B64, "chg_pct_5d")/100</f>
        <v>1.871666E-2</v>
      </c>
      <c r="D64" s="45" cm="1">
        <f t="array" ref="D64">_xll.BDP(B64, "chg_pct_1m")/100</f>
        <v>4.5821880000000002E-2</v>
      </c>
      <c r="E64" s="45" cm="1">
        <f t="array" ref="E64">_xll.BDP(B64, "chg_pct_3m")/100</f>
        <v>1.248842E-2</v>
      </c>
      <c r="F64" s="45" cm="1">
        <f t="array" ref="F64">_xll.BDP(B64, "chg_pct_ytd")/100</f>
        <v>5.4628360000000001E-2</v>
      </c>
      <c r="G64" s="50" cm="1">
        <f t="array" ref="G64">_xll.BDP(B64, "CHG_PCT_1yr")/100</f>
        <v>3.574712E-2</v>
      </c>
    </row>
  </sheetData>
  <conditionalFormatting sqref="G4:K4">
    <cfRule type="cellIs" dxfId="119" priority="123" operator="greaterThan">
      <formula>0</formula>
    </cfRule>
    <cfRule type="cellIs" dxfId="118" priority="124" operator="lessThan">
      <formula>0</formula>
    </cfRule>
  </conditionalFormatting>
  <conditionalFormatting sqref="G10:K10">
    <cfRule type="cellIs" dxfId="117" priority="121" operator="greaterThan">
      <formula>0</formula>
    </cfRule>
    <cfRule type="cellIs" dxfId="116" priority="122" operator="lessThan">
      <formula>0</formula>
    </cfRule>
  </conditionalFormatting>
  <conditionalFormatting sqref="G14:K15">
    <cfRule type="cellIs" dxfId="115" priority="119" operator="greaterThan">
      <formula>0</formula>
    </cfRule>
    <cfRule type="cellIs" dxfId="114" priority="120" operator="lessThan">
      <formula>0</formula>
    </cfRule>
  </conditionalFormatting>
  <conditionalFormatting sqref="G19:K19">
    <cfRule type="cellIs" dxfId="113" priority="117" operator="greaterThan">
      <formula>0</formula>
    </cfRule>
    <cfRule type="cellIs" dxfId="112" priority="118" operator="lessThan">
      <formula>0</formula>
    </cfRule>
  </conditionalFormatting>
  <conditionalFormatting sqref="G22:K22">
    <cfRule type="cellIs" dxfId="111" priority="115" operator="greaterThan">
      <formula>0</formula>
    </cfRule>
    <cfRule type="cellIs" dxfId="110" priority="116" operator="lessThan">
      <formula>0</formula>
    </cfRule>
  </conditionalFormatting>
  <conditionalFormatting sqref="G26:K26">
    <cfRule type="cellIs" dxfId="109" priority="113" operator="greaterThan">
      <formula>0</formula>
    </cfRule>
    <cfRule type="cellIs" dxfId="108" priority="114" operator="lessThan">
      <formula>0</formula>
    </cfRule>
  </conditionalFormatting>
  <conditionalFormatting sqref="G11:K11">
    <cfRule type="cellIs" dxfId="107" priority="111" operator="greaterThan">
      <formula>0</formula>
    </cfRule>
    <cfRule type="cellIs" dxfId="106" priority="112" operator="lessThan">
      <formula>0</formula>
    </cfRule>
  </conditionalFormatting>
  <conditionalFormatting sqref="G12:K12">
    <cfRule type="cellIs" dxfId="105" priority="109" operator="greaterThan">
      <formula>0</formula>
    </cfRule>
    <cfRule type="cellIs" dxfId="104" priority="110" operator="lessThan">
      <formula>0</formula>
    </cfRule>
  </conditionalFormatting>
  <conditionalFormatting sqref="G16:K16">
    <cfRule type="cellIs" dxfId="103" priority="107" operator="greaterThan">
      <formula>0</formula>
    </cfRule>
    <cfRule type="cellIs" dxfId="102" priority="108" operator="lessThan">
      <formula>0</formula>
    </cfRule>
  </conditionalFormatting>
  <conditionalFormatting sqref="G17:K17">
    <cfRule type="cellIs" dxfId="101" priority="105" operator="greaterThan">
      <formula>0</formula>
    </cfRule>
    <cfRule type="cellIs" dxfId="100" priority="106" operator="lessThan">
      <formula>0</formula>
    </cfRule>
  </conditionalFormatting>
  <conditionalFormatting sqref="G20:K20">
    <cfRule type="cellIs" dxfId="99" priority="103" operator="greaterThan">
      <formula>0</formula>
    </cfRule>
    <cfRule type="cellIs" dxfId="98" priority="104" operator="lessThan">
      <formula>0</formula>
    </cfRule>
  </conditionalFormatting>
  <conditionalFormatting sqref="G23:K23">
    <cfRule type="cellIs" dxfId="97" priority="101" operator="greaterThan">
      <formula>0</formula>
    </cfRule>
    <cfRule type="cellIs" dxfId="96" priority="102" operator="lessThan">
      <formula>0</formula>
    </cfRule>
  </conditionalFormatting>
  <conditionalFormatting sqref="G24:K24">
    <cfRule type="cellIs" dxfId="95" priority="99" operator="greaterThan">
      <formula>0</formula>
    </cfRule>
    <cfRule type="cellIs" dxfId="94" priority="100" operator="lessThan">
      <formula>0</formula>
    </cfRule>
  </conditionalFormatting>
  <conditionalFormatting sqref="G27:K27">
    <cfRule type="cellIs" dxfId="93" priority="97" operator="greaterThan">
      <formula>0</formula>
    </cfRule>
    <cfRule type="cellIs" dxfId="92" priority="98" operator="lessThan">
      <formula>0</formula>
    </cfRule>
  </conditionalFormatting>
  <conditionalFormatting sqref="G28:K29 G54:K54">
    <cfRule type="cellIs" dxfId="91" priority="95" operator="greaterThan">
      <formula>0</formula>
    </cfRule>
    <cfRule type="cellIs" dxfId="90" priority="96" operator="lessThan">
      <formula>0</formula>
    </cfRule>
  </conditionalFormatting>
  <conditionalFormatting sqref="G5:K5">
    <cfRule type="cellIs" dxfId="89" priority="93" operator="greaterThan">
      <formula>0</formula>
    </cfRule>
    <cfRule type="cellIs" dxfId="88" priority="94" operator="lessThan">
      <formula>0</formula>
    </cfRule>
  </conditionalFormatting>
  <conditionalFormatting sqref="G6:K9">
    <cfRule type="cellIs" dxfId="87" priority="91" operator="greaterThan">
      <formula>0</formula>
    </cfRule>
    <cfRule type="cellIs" dxfId="86" priority="92" operator="lessThan">
      <formula>0</formula>
    </cfRule>
  </conditionalFormatting>
  <conditionalFormatting sqref="D37:D50 AB11:AB13 D4:D35">
    <cfRule type="cellIs" dxfId="85" priority="89" operator="equal">
      <formula>"L"</formula>
    </cfRule>
    <cfRule type="cellIs" dxfId="84" priority="90" operator="equal">
      <formula>"S"</formula>
    </cfRule>
  </conditionalFormatting>
  <conditionalFormatting sqref="T5:T9 T23:T25 T20:T21 T16:T18 T11:T13">
    <cfRule type="cellIs" dxfId="83" priority="87" operator="equal">
      <formula>"No"</formula>
    </cfRule>
    <cfRule type="cellIs" dxfId="82" priority="88" operator="equal">
      <formula>"Yes"</formula>
    </cfRule>
  </conditionalFormatting>
  <conditionalFormatting sqref="AB3:AB5">
    <cfRule type="cellIs" dxfId="81" priority="85" operator="equal">
      <formula>"L"</formula>
    </cfRule>
    <cfRule type="cellIs" dxfId="80" priority="86" operator="equal">
      <formula>"S"</formula>
    </cfRule>
  </conditionalFormatting>
  <conditionalFormatting sqref="AB8">
    <cfRule type="cellIs" dxfId="79" priority="83" operator="equal">
      <formula>"L"</formula>
    </cfRule>
    <cfRule type="cellIs" dxfId="78" priority="84" operator="equal">
      <formula>"S"</formula>
    </cfRule>
  </conditionalFormatting>
  <conditionalFormatting sqref="AB7">
    <cfRule type="cellIs" dxfId="77" priority="81" operator="equal">
      <formula>"L"</formula>
    </cfRule>
    <cfRule type="cellIs" dxfId="76" priority="82" operator="equal">
      <formula>"S"</formula>
    </cfRule>
  </conditionalFormatting>
  <conditionalFormatting sqref="AB9">
    <cfRule type="cellIs" dxfId="75" priority="79" operator="equal">
      <formula>"L"</formula>
    </cfRule>
    <cfRule type="cellIs" dxfId="74" priority="80" operator="equal">
      <formula>"S"</formula>
    </cfRule>
  </conditionalFormatting>
  <conditionalFormatting sqref="AB10">
    <cfRule type="cellIs" dxfId="73" priority="77" operator="equal">
      <formula>"L"</formula>
    </cfRule>
    <cfRule type="cellIs" dxfId="72" priority="78" operator="equal">
      <formula>"S"</formula>
    </cfRule>
  </conditionalFormatting>
  <conditionalFormatting sqref="G30:K30">
    <cfRule type="cellIs" dxfId="71" priority="73" operator="greaterThan">
      <formula>0</formula>
    </cfRule>
    <cfRule type="cellIs" dxfId="70" priority="74" operator="lessThan">
      <formula>0</formula>
    </cfRule>
  </conditionalFormatting>
  <conditionalFormatting sqref="T30">
    <cfRule type="cellIs" dxfId="69" priority="71" operator="equal">
      <formula>"No"</formula>
    </cfRule>
    <cfRule type="cellIs" dxfId="68" priority="72" operator="equal">
      <formula>"Yes"</formula>
    </cfRule>
  </conditionalFormatting>
  <conditionalFormatting sqref="G31:K31">
    <cfRule type="cellIs" dxfId="67" priority="69" operator="greaterThan">
      <formula>0</formula>
    </cfRule>
    <cfRule type="cellIs" dxfId="66" priority="70" operator="lessThan">
      <formula>0</formula>
    </cfRule>
  </conditionalFormatting>
  <conditionalFormatting sqref="G32:K32">
    <cfRule type="cellIs" dxfId="65" priority="67" operator="greaterThan">
      <formula>0</formula>
    </cfRule>
    <cfRule type="cellIs" dxfId="64" priority="68" operator="lessThan">
      <formula>0</formula>
    </cfRule>
  </conditionalFormatting>
  <conditionalFormatting sqref="G33:K33">
    <cfRule type="cellIs" dxfId="63" priority="65" operator="greaterThan">
      <formula>0</formula>
    </cfRule>
    <cfRule type="cellIs" dxfId="62" priority="66" operator="lessThan">
      <formula>0</formula>
    </cfRule>
  </conditionalFormatting>
  <conditionalFormatting sqref="G34:K34">
    <cfRule type="cellIs" dxfId="61" priority="61" operator="greaterThan">
      <formula>0</formula>
    </cfRule>
    <cfRule type="cellIs" dxfId="60" priority="62" operator="lessThan">
      <formula>0</formula>
    </cfRule>
  </conditionalFormatting>
  <conditionalFormatting sqref="G35:K35">
    <cfRule type="cellIs" dxfId="59" priority="59" operator="greaterThan">
      <formula>0</formula>
    </cfRule>
    <cfRule type="cellIs" dxfId="58" priority="60" operator="lessThan">
      <formula>0</formula>
    </cfRule>
  </conditionalFormatting>
  <conditionalFormatting sqref="AB6">
    <cfRule type="cellIs" dxfId="57" priority="57" operator="equal">
      <formula>"L"</formula>
    </cfRule>
    <cfRule type="cellIs" dxfId="56" priority="58" operator="equal">
      <formula>"S"</formula>
    </cfRule>
  </conditionalFormatting>
  <conditionalFormatting sqref="C62:G62">
    <cfRule type="cellIs" dxfId="55" priority="55" operator="greaterThan">
      <formula>0</formula>
    </cfRule>
    <cfRule type="cellIs" dxfId="54" priority="56" operator="lessThan">
      <formula>0</formula>
    </cfRule>
  </conditionalFormatting>
  <conditionalFormatting sqref="C63:G63">
    <cfRule type="cellIs" dxfId="53" priority="53" operator="greaterThan">
      <formula>0</formula>
    </cfRule>
    <cfRule type="cellIs" dxfId="52" priority="54" operator="lessThan">
      <formula>0</formula>
    </cfRule>
  </conditionalFormatting>
  <conditionalFormatting sqref="C64:G64">
    <cfRule type="cellIs" dxfId="51" priority="51" operator="greaterThan">
      <formula>0</formula>
    </cfRule>
    <cfRule type="cellIs" dxfId="50" priority="52" operator="lessThan">
      <formula>0</formula>
    </cfRule>
  </conditionalFormatting>
  <conditionalFormatting sqref="T33">
    <cfRule type="cellIs" dxfId="49" priority="49" operator="equal">
      <formula>"No"</formula>
    </cfRule>
    <cfRule type="cellIs" dxfId="48" priority="50" operator="equal">
      <formula>"Yes"</formula>
    </cfRule>
  </conditionalFormatting>
  <conditionalFormatting sqref="T26">
    <cfRule type="cellIs" dxfId="47" priority="47" operator="equal">
      <formula>"No"</formula>
    </cfRule>
    <cfRule type="cellIs" dxfId="46" priority="48" operator="equal">
      <formula>"Yes"</formula>
    </cfRule>
  </conditionalFormatting>
  <conditionalFormatting sqref="T22">
    <cfRule type="cellIs" dxfId="45" priority="45" operator="equal">
      <formula>"No"</formula>
    </cfRule>
    <cfRule type="cellIs" dxfId="44" priority="46" operator="equal">
      <formula>"Yes"</formula>
    </cfRule>
  </conditionalFormatting>
  <conditionalFormatting sqref="T19">
    <cfRule type="cellIs" dxfId="43" priority="43" operator="equal">
      <formula>"No"</formula>
    </cfRule>
    <cfRule type="cellIs" dxfId="42" priority="44" operator="equal">
      <formula>"Yes"</formula>
    </cfRule>
  </conditionalFormatting>
  <conditionalFormatting sqref="T14:T15">
    <cfRule type="cellIs" dxfId="41" priority="41" operator="equal">
      <formula>"No"</formula>
    </cfRule>
    <cfRule type="cellIs" dxfId="40" priority="42" operator="equal">
      <formula>"Yes"</formula>
    </cfRule>
  </conditionalFormatting>
  <conditionalFormatting sqref="T10">
    <cfRule type="cellIs" dxfId="39" priority="39" operator="equal">
      <formula>"No"</formula>
    </cfRule>
    <cfRule type="cellIs" dxfId="38" priority="40" operator="equal">
      <formula>"Yes"</formula>
    </cfRule>
  </conditionalFormatting>
  <conditionalFormatting sqref="T4">
    <cfRule type="cellIs" dxfId="37" priority="37" operator="equal">
      <formula>"No"</formula>
    </cfRule>
    <cfRule type="cellIs" dxfId="36" priority="38" operator="equal">
      <formula>"Yes"</formula>
    </cfRule>
  </conditionalFormatting>
  <conditionalFormatting sqref="G37:K37">
    <cfRule type="cellIs" dxfId="35" priority="35" operator="greaterThan">
      <formula>0</formula>
    </cfRule>
    <cfRule type="cellIs" dxfId="34" priority="36" operator="lessThan">
      <formula>0</formula>
    </cfRule>
  </conditionalFormatting>
  <conditionalFormatting sqref="G38:K39">
    <cfRule type="cellIs" dxfId="33" priority="33" operator="greaterThan">
      <formula>0</formula>
    </cfRule>
    <cfRule type="cellIs" dxfId="32" priority="34" operator="lessThan">
      <formula>0</formula>
    </cfRule>
  </conditionalFormatting>
  <conditionalFormatting sqref="G41:K41">
    <cfRule type="cellIs" dxfId="31" priority="31" operator="greaterThan">
      <formula>0</formula>
    </cfRule>
    <cfRule type="cellIs" dxfId="30" priority="32" operator="lessThan">
      <formula>0</formula>
    </cfRule>
  </conditionalFormatting>
  <conditionalFormatting sqref="T37">
    <cfRule type="cellIs" dxfId="29" priority="29" operator="equal">
      <formula>"No"</formula>
    </cfRule>
    <cfRule type="cellIs" dxfId="28" priority="30" operator="equal">
      <formula>"Yes"</formula>
    </cfRule>
  </conditionalFormatting>
  <conditionalFormatting sqref="G40:K43 G48:K50">
    <cfRule type="cellIs" dxfId="27" priority="27" operator="greaterThan">
      <formula>0</formula>
    </cfRule>
    <cfRule type="cellIs" dxfId="26" priority="28" operator="lessThan">
      <formula>0</formula>
    </cfRule>
  </conditionalFormatting>
  <conditionalFormatting sqref="T40:T50">
    <cfRule type="cellIs" dxfId="25" priority="25" operator="equal">
      <formula>"No"</formula>
    </cfRule>
    <cfRule type="cellIs" dxfId="24" priority="26" operator="equal">
      <formula>"Yes"</formula>
    </cfRule>
  </conditionalFormatting>
  <conditionalFormatting sqref="Q10:Q12 Q19:Q20 Q22:Q24 Q26:Q28 Q30:Q31 Q33:Q35 Q37:Q38 Q4:Q8 Q40:Q41 Q14:Q17">
    <cfRule type="cellIs" dxfId="23" priority="24" operator="lessThan">
      <formula>5</formula>
    </cfRule>
  </conditionalFormatting>
  <conditionalFormatting sqref="Q4:Q8">
    <cfRule type="cellIs" dxfId="22" priority="23" operator="lessThan">
      <formula>6</formula>
    </cfRule>
  </conditionalFormatting>
  <conditionalFormatting sqref="Q10:Q12">
    <cfRule type="cellIs" dxfId="21" priority="22" operator="lessThan">
      <formula>6</formula>
    </cfRule>
  </conditionalFormatting>
  <conditionalFormatting sqref="Q14:Q17">
    <cfRule type="cellIs" dxfId="20" priority="21" operator="lessThan">
      <formula>6</formula>
    </cfRule>
  </conditionalFormatting>
  <conditionalFormatting sqref="Q19:Q20">
    <cfRule type="cellIs" dxfId="19" priority="20" operator="lessThan">
      <formula>6</formula>
    </cfRule>
  </conditionalFormatting>
  <conditionalFormatting sqref="Q22:Q24">
    <cfRule type="cellIs" dxfId="18" priority="19" operator="lessThan">
      <formula>6</formula>
    </cfRule>
  </conditionalFormatting>
  <conditionalFormatting sqref="Q26:Q28">
    <cfRule type="cellIs" dxfId="17" priority="18" operator="lessThan">
      <formula>6</formula>
    </cfRule>
  </conditionalFormatting>
  <conditionalFormatting sqref="Q30:Q31">
    <cfRule type="cellIs" dxfId="16" priority="17" operator="lessThan">
      <formula>6</formula>
    </cfRule>
  </conditionalFormatting>
  <conditionalFormatting sqref="Q33:Q35">
    <cfRule type="cellIs" dxfId="15" priority="16" operator="lessThan">
      <formula>6</formula>
    </cfRule>
  </conditionalFormatting>
  <conditionalFormatting sqref="Q37:Q38">
    <cfRule type="cellIs" dxfId="14" priority="15" operator="lessThan">
      <formula>6</formula>
    </cfRule>
  </conditionalFormatting>
  <conditionalFormatting sqref="Q40:Q41">
    <cfRule type="cellIs" dxfId="13" priority="14" operator="lessThan">
      <formula>6</formula>
    </cfRule>
  </conditionalFormatting>
  <conditionalFormatting sqref="Q41">
    <cfRule type="cellIs" dxfId="12" priority="13" operator="lessThan">
      <formula>6</formula>
    </cfRule>
  </conditionalFormatting>
  <conditionalFormatting sqref="Q43">
    <cfRule type="cellIs" dxfId="11" priority="12" operator="lessThan">
      <formula>5</formula>
    </cfRule>
  </conditionalFormatting>
  <conditionalFormatting sqref="Q43">
    <cfRule type="cellIs" dxfId="10" priority="11" operator="lessThan">
      <formula>6</formula>
    </cfRule>
  </conditionalFormatting>
  <conditionalFormatting sqref="G44:K44">
    <cfRule type="cellIs" dxfId="9" priority="9" operator="greaterThan">
      <formula>0</formula>
    </cfRule>
    <cfRule type="cellIs" dxfId="8" priority="10" operator="lessThan">
      <formula>0</formula>
    </cfRule>
  </conditionalFormatting>
  <conditionalFormatting sqref="G45:K46">
    <cfRule type="cellIs" dxfId="7" priority="7" operator="greaterThan">
      <formula>0</formula>
    </cfRule>
    <cfRule type="cellIs" dxfId="6" priority="8" operator="lessThan">
      <formula>0</formula>
    </cfRule>
  </conditionalFormatting>
  <conditionalFormatting sqref="Q44:Q47">
    <cfRule type="cellIs" dxfId="5" priority="6" operator="lessThan">
      <formula>5</formula>
    </cfRule>
  </conditionalFormatting>
  <conditionalFormatting sqref="Q44:Q47">
    <cfRule type="cellIs" dxfId="4" priority="5" operator="lessThan">
      <formula>6</formula>
    </cfRule>
  </conditionalFormatting>
  <conditionalFormatting sqref="G47:K47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AB15">
    <cfRule type="cellIs" dxfId="1" priority="1" operator="equal">
      <formula>"L"</formula>
    </cfRule>
    <cfRule type="cellIs" dxfId="0" priority="2" operator="equal">
      <formula>"S"</formula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Point72 Asset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Mariani, Zach</dc:creator>
  <cp:lastModifiedBy>Mariani, Zach</cp:lastModifiedBy>
  <cp:lastPrinted>2023-10-31T22:13:28Z</cp:lastPrinted>
  <dcterms:created xsi:type="dcterms:W3CDTF">2023-10-16T12:30:06Z</dcterms:created>
  <dcterms:modified xsi:type="dcterms:W3CDTF">2023-11-19T20:47:55Z</dcterms:modified>
</cp:coreProperties>
</file>