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dida/Documents/GIT/mpox-SR/data/"/>
    </mc:Choice>
  </mc:AlternateContent>
  <xr:revisionPtr revIDLastSave="0" documentId="13_ncr:1_{6EB3EC0D-E1CE-B749-A821-1DF1788BEC82}" xr6:coauthVersionLast="47" xr6:coauthVersionMax="47" xr10:uidLastSave="{00000000-0000-0000-0000-000000000000}"/>
  <bookViews>
    <workbookView xWindow="0" yWindow="500" windowWidth="28800" windowHeight="16100" firstSheet="1" activeTab="2" xr2:uid="{E63EEF4E-920E-9F4E-AC97-44C7F5724636}"/>
  </bookViews>
  <sheets>
    <sheet name="map" sheetId="13" r:id="rId1"/>
    <sheet name="incubation_period" sheetId="4" r:id="rId2"/>
    <sheet name="incubation _period_2" sheetId="12" r:id="rId3"/>
    <sheet name="generation_interval" sheetId="3" r:id="rId4"/>
    <sheet name="serial_interval" sheetId="2" r:id="rId5"/>
    <sheet name="R0" sheetId="5" r:id="rId6"/>
    <sheet name="RT" sheetId="14" r:id="rId7"/>
    <sheet name="CFR" sheetId="6" r:id="rId8"/>
    <sheet name="quality_mm" sheetId="7" r:id="rId9"/>
    <sheet name="quality_cohort" sheetId="9" r:id="rId10"/>
    <sheet name="quality_cseries" sheetId="11" r:id="rId11"/>
    <sheet name="quality_csectional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2" l="1"/>
  <c r="F25" i="12"/>
  <c r="F20" i="12"/>
  <c r="F19" i="12"/>
  <c r="F17" i="12"/>
  <c r="F6" i="12"/>
  <c r="F5" i="12"/>
  <c r="F3" i="12"/>
  <c r="F7" i="12"/>
  <c r="F23" i="12"/>
  <c r="F22" i="12"/>
  <c r="F2" i="12"/>
  <c r="F18" i="12"/>
  <c r="F14" i="12"/>
  <c r="F21" i="12"/>
  <c r="F26" i="12"/>
  <c r="F13" i="12"/>
  <c r="F8" i="12"/>
  <c r="F27" i="12"/>
  <c r="F24" i="12"/>
  <c r="F15" i="12"/>
  <c r="F9" i="12"/>
  <c r="H6" i="2"/>
  <c r="H3" i="3"/>
  <c r="H2" i="3"/>
  <c r="D10" i="10"/>
  <c r="D8" i="10"/>
  <c r="D28" i="11"/>
  <c r="D26" i="11"/>
  <c r="D25" i="11"/>
  <c r="D23" i="11"/>
  <c r="D22" i="11"/>
  <c r="D21" i="11"/>
  <c r="D20" i="11"/>
  <c r="D19" i="11"/>
  <c r="D17" i="11"/>
  <c r="D14" i="11"/>
  <c r="D16" i="11"/>
  <c r="D12" i="11"/>
  <c r="D11" i="11"/>
  <c r="D7" i="11"/>
  <c r="D5" i="11"/>
  <c r="D4" i="11"/>
  <c r="D2" i="11"/>
  <c r="D8" i="9"/>
  <c r="D33" i="7"/>
  <c r="D32" i="7"/>
  <c r="D31" i="7"/>
  <c r="D30" i="7"/>
  <c r="D29" i="7"/>
  <c r="D28" i="7"/>
  <c r="D27" i="7"/>
  <c r="D26" i="7"/>
  <c r="D25" i="7"/>
  <c r="D24" i="7"/>
  <c r="D23" i="7"/>
  <c r="D21" i="7"/>
  <c r="D7" i="7"/>
  <c r="D20" i="7"/>
</calcChain>
</file>

<file path=xl/sharedStrings.xml><?xml version="1.0" encoding="utf-8"?>
<sst xmlns="http://schemas.openxmlformats.org/spreadsheetml/2006/main" count="444" uniqueCount="125">
  <si>
    <t>study_id</t>
  </si>
  <si>
    <t>year</t>
  </si>
  <si>
    <t>mean</t>
  </si>
  <si>
    <t>sd</t>
  </si>
  <si>
    <t>median</t>
  </si>
  <si>
    <t>sample_size</t>
  </si>
  <si>
    <t>range_lower_value</t>
  </si>
  <si>
    <t>range_upper_value</t>
  </si>
  <si>
    <t>iqr_upper_value</t>
  </si>
  <si>
    <t xml:space="preserve">7.0-9.6  </t>
  </si>
  <si>
    <t xml:space="preserve">Angelo </t>
  </si>
  <si>
    <t xml:space="preserve">Català </t>
  </si>
  <si>
    <t xml:space="preserve">Charniga </t>
  </si>
  <si>
    <t xml:space="preserve">Choudury </t>
  </si>
  <si>
    <t>author</t>
  </si>
  <si>
    <t xml:space="preserve">Cobos </t>
  </si>
  <si>
    <t xml:space="preserve">Gaspari </t>
  </si>
  <si>
    <t xml:space="preserve">Gomez-Garberi </t>
  </si>
  <si>
    <t xml:space="preserve">Guzzeta </t>
  </si>
  <si>
    <t>Kroger</t>
  </si>
  <si>
    <t xml:space="preserve">Madawell </t>
  </si>
  <si>
    <t>Mailhe</t>
  </si>
  <si>
    <t>Maldonado</t>
  </si>
  <si>
    <t xml:space="preserve">Miura </t>
  </si>
  <si>
    <t xml:space="preserve">Moschese </t>
  </si>
  <si>
    <t>Nuñez</t>
  </si>
  <si>
    <t xml:space="preserve">O Laughlin </t>
  </si>
  <si>
    <t>Suarez Rodriguez</t>
  </si>
  <si>
    <t xml:space="preserve">Tarin-Vicente </t>
  </si>
  <si>
    <t xml:space="preserve">Thornhill </t>
  </si>
  <si>
    <t xml:space="preserve">Ward </t>
  </si>
  <si>
    <t xml:space="preserve">Wei </t>
  </si>
  <si>
    <t>UKHSA (2)</t>
  </si>
  <si>
    <t>UKHSA (1)</t>
  </si>
  <si>
    <t xml:space="preserve"> distribution</t>
  </si>
  <si>
    <t>Miura</t>
  </si>
  <si>
    <t>mean_uncertainty_lower_value</t>
  </si>
  <si>
    <t>mean_uncertainty_upper_value</t>
  </si>
  <si>
    <t>median_uncertainty_lower_value</t>
  </si>
  <si>
    <t>median_uncertainty_upper_value</t>
  </si>
  <si>
    <t>iqr_lower_value</t>
  </si>
  <si>
    <t>log-normal</t>
  </si>
  <si>
    <t>gamma</t>
  </si>
  <si>
    <t>weibull</t>
  </si>
  <si>
    <t>Betti</t>
  </si>
  <si>
    <t>Bragazzi</t>
  </si>
  <si>
    <t xml:space="preserve">Branda </t>
  </si>
  <si>
    <t xml:space="preserve">Gao </t>
  </si>
  <si>
    <t xml:space="preserve">Guo </t>
  </si>
  <si>
    <t xml:space="preserve">Okyere </t>
  </si>
  <si>
    <t>Kwok (England)</t>
  </si>
  <si>
    <t>Kwok (Portugal)</t>
  </si>
  <si>
    <t>Kwok (Spain)</t>
  </si>
  <si>
    <t>authors</t>
  </si>
  <si>
    <t xml:space="preserve">Madewell </t>
  </si>
  <si>
    <t>normal</t>
  </si>
  <si>
    <t>Guzzeta </t>
  </si>
  <si>
    <t>Alvarez-Moreno</t>
  </si>
  <si>
    <t xml:space="preserve">Eustaquio </t>
  </si>
  <si>
    <t>Angelo</t>
  </si>
  <si>
    <t xml:space="preserve">Choudhury </t>
  </si>
  <si>
    <t>Cobos</t>
  </si>
  <si>
    <t>Gaspari</t>
  </si>
  <si>
    <t>Guzzetta</t>
  </si>
  <si>
    <t xml:space="preserve">Mailhe </t>
  </si>
  <si>
    <t xml:space="preserve">Mitjà </t>
  </si>
  <si>
    <t>Moschese</t>
  </si>
  <si>
    <t>Nunez</t>
  </si>
  <si>
    <t>Ogoina</t>
  </si>
  <si>
    <t>Riser</t>
  </si>
  <si>
    <t xml:space="preserve">Suárez Rodríguez </t>
  </si>
  <si>
    <t xml:space="preserve">Tarín-Vicente </t>
  </si>
  <si>
    <t>Thornhill</t>
  </si>
  <si>
    <t>metodo</t>
  </si>
  <si>
    <t>Yes</t>
  </si>
  <si>
    <t>question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</si>
  <si>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</si>
  <si>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</si>
  <si>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</si>
  <si>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</si>
  <si>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</si>
  <si>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</si>
  <si>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</si>
  <si>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</si>
  <si>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</si>
  <si>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</si>
  <si>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</si>
  <si>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answer</t>
  </si>
  <si>
    <t>number</t>
  </si>
  <si>
    <t>proportion</t>
  </si>
  <si>
    <t>No</t>
  </si>
  <si>
    <t>Not clear</t>
  </si>
  <si>
    <t>McFarland</t>
  </si>
  <si>
    <t>yellow: mathematical models</t>
  </si>
  <si>
    <t>total</t>
  </si>
  <si>
    <t>event</t>
  </si>
  <si>
    <t>region</t>
  </si>
  <si>
    <t>United Kingdom</t>
  </si>
  <si>
    <t>Colombia</t>
  </si>
  <si>
    <t>Argentina</t>
  </si>
  <si>
    <t>South Africa</t>
  </si>
  <si>
    <t>Canada</t>
  </si>
  <si>
    <t>Spain</t>
  </si>
  <si>
    <t>Germany</t>
  </si>
  <si>
    <t>France</t>
  </si>
  <si>
    <t>Portugal</t>
  </si>
  <si>
    <t>Italy</t>
  </si>
  <si>
    <t>Brazil</t>
  </si>
  <si>
    <t>Democratic Republic of the Congo </t>
  </si>
  <si>
    <t>Peru</t>
  </si>
  <si>
    <t>Netherlands</t>
  </si>
  <si>
    <t>Mexico</t>
  </si>
  <si>
    <t>Nigeria</t>
  </si>
  <si>
    <t>Ghana</t>
  </si>
  <si>
    <t>USA</t>
  </si>
  <si>
    <t>References</t>
  </si>
  <si>
    <t>Wei </t>
  </si>
  <si>
    <t>O Laughlin</t>
  </si>
  <si>
    <t xml:space="preserve">UKHSA </t>
  </si>
  <si>
    <t>Region</t>
  </si>
  <si>
    <t>North America, Europe, Argentina, South Africa</t>
  </si>
  <si>
    <t>US</t>
  </si>
  <si>
    <t>16 countries from 
Europe, Americas, Western Pacific, and Eastern Mediterranean</t>
  </si>
  <si>
    <t>15 countries from North and South America, Europe, and Africa</t>
  </si>
  <si>
    <t>United States, Europe,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</si>
</sst>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1F1F1F"/>
      <name val="Arial"/>
      <family val="2"/>
    </font>
    <font>
      <sz val="9"/>
      <color rgb="FF000000"/>
      <name val="Arial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5" fillId="0" borderId="0" xfId="0" applyFont="1"/>
    <xf numFmtId="0" fontId="1" fillId="2" borderId="1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0D1A-BA1B-D14C-A6AD-7C0DABF84CA2}">
  <dimension ref="A1:B19"/>
  <sheetViews>
    <sheetView workbookViewId="0">
      <selection activeCell="D26" sqref="D26"/>
    </sheetView>
  </sheetViews>
  <sheetFormatPr baseColWidth="10" defaultRowHeight="16" x14ac:dyDescent="0.2"/>
  <cols>
    <col min="1" max="1" width="28.5" customWidth="1"/>
  </cols>
  <sheetData>
    <row r="1" spans="1:2" x14ac:dyDescent="0.2">
      <c r="A1" t="s">
        <v>96</v>
      </c>
      <c r="B1" t="s">
        <v>115</v>
      </c>
    </row>
    <row r="2" spans="1:2" x14ac:dyDescent="0.2">
      <c r="A2" t="s">
        <v>97</v>
      </c>
      <c r="B2">
        <v>7</v>
      </c>
    </row>
    <row r="3" spans="1:2" x14ac:dyDescent="0.2">
      <c r="A3" t="s">
        <v>98</v>
      </c>
      <c r="B3">
        <v>1</v>
      </c>
    </row>
    <row r="4" spans="1:2" x14ac:dyDescent="0.2">
      <c r="A4" t="s">
        <v>99</v>
      </c>
      <c r="B4">
        <v>1</v>
      </c>
    </row>
    <row r="5" spans="1:2" x14ac:dyDescent="0.2">
      <c r="A5" t="s">
        <v>100</v>
      </c>
      <c r="B5">
        <v>1</v>
      </c>
    </row>
    <row r="6" spans="1:2" x14ac:dyDescent="0.2">
      <c r="A6" t="s">
        <v>101</v>
      </c>
      <c r="B6">
        <v>2</v>
      </c>
    </row>
    <row r="7" spans="1:2" x14ac:dyDescent="0.2">
      <c r="A7" t="s">
        <v>102</v>
      </c>
      <c r="B7">
        <v>9</v>
      </c>
    </row>
    <row r="8" spans="1:2" x14ac:dyDescent="0.2">
      <c r="A8" t="s">
        <v>114</v>
      </c>
      <c r="B8">
        <v>8</v>
      </c>
    </row>
    <row r="9" spans="1:2" x14ac:dyDescent="0.2">
      <c r="A9" t="s">
        <v>103</v>
      </c>
      <c r="B9">
        <v>5</v>
      </c>
    </row>
    <row r="10" spans="1:2" x14ac:dyDescent="0.2">
      <c r="A10" t="s">
        <v>104</v>
      </c>
      <c r="B10">
        <v>3</v>
      </c>
    </row>
    <row r="11" spans="1:2" x14ac:dyDescent="0.2">
      <c r="A11" t="s">
        <v>105</v>
      </c>
      <c r="B11">
        <v>3</v>
      </c>
    </row>
    <row r="12" spans="1:2" x14ac:dyDescent="0.2">
      <c r="A12" t="s">
        <v>106</v>
      </c>
      <c r="B12">
        <v>4</v>
      </c>
    </row>
    <row r="13" spans="1:2" x14ac:dyDescent="0.2">
      <c r="A13" t="s">
        <v>107</v>
      </c>
      <c r="B13">
        <v>2</v>
      </c>
    </row>
    <row r="14" spans="1:2" x14ac:dyDescent="0.2">
      <c r="A14" t="s">
        <v>108</v>
      </c>
      <c r="B14">
        <v>2</v>
      </c>
    </row>
    <row r="15" spans="1:2" x14ac:dyDescent="0.2">
      <c r="A15" t="s">
        <v>109</v>
      </c>
      <c r="B15">
        <v>1</v>
      </c>
    </row>
    <row r="16" spans="1:2" x14ac:dyDescent="0.2">
      <c r="A16" t="s">
        <v>110</v>
      </c>
      <c r="B16">
        <v>2</v>
      </c>
    </row>
    <row r="17" spans="1:2" x14ac:dyDescent="0.2">
      <c r="A17" t="s">
        <v>111</v>
      </c>
      <c r="B17">
        <v>1</v>
      </c>
    </row>
    <row r="18" spans="1:2" x14ac:dyDescent="0.2">
      <c r="A18" t="s">
        <v>112</v>
      </c>
      <c r="B18">
        <v>2</v>
      </c>
    </row>
    <row r="19" spans="1:2" x14ac:dyDescent="0.2">
      <c r="A19" t="s">
        <v>113</v>
      </c>
      <c r="B1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78F3-9762-9E44-93BA-52BFC8614C4A}">
  <dimension ref="A1:D19"/>
  <sheetViews>
    <sheetView workbookViewId="0">
      <selection activeCell="H13" sqref="H13"/>
    </sheetView>
  </sheetViews>
  <sheetFormatPr baseColWidth="10" defaultRowHeight="16" x14ac:dyDescent="0.2"/>
  <sheetData>
    <row r="1" spans="1:4" x14ac:dyDescent="0.2">
      <c r="A1" t="s">
        <v>75</v>
      </c>
      <c r="B1" t="s">
        <v>87</v>
      </c>
      <c r="C1" t="s">
        <v>88</v>
      </c>
      <c r="D1" t="s">
        <v>89</v>
      </c>
    </row>
    <row r="2" spans="1:4" x14ac:dyDescent="0.2">
      <c r="A2" t="s">
        <v>76</v>
      </c>
      <c r="B2" t="s">
        <v>74</v>
      </c>
      <c r="C2">
        <v>2</v>
      </c>
      <c r="D2">
        <v>1</v>
      </c>
    </row>
    <row r="3" spans="1:4" x14ac:dyDescent="0.2">
      <c r="A3" t="s">
        <v>76</v>
      </c>
      <c r="B3" t="s">
        <v>90</v>
      </c>
      <c r="C3">
        <v>0</v>
      </c>
      <c r="D3">
        <v>0</v>
      </c>
    </row>
    <row r="4" spans="1:4" x14ac:dyDescent="0.2">
      <c r="A4" t="s">
        <v>76</v>
      </c>
      <c r="B4" t="s">
        <v>91</v>
      </c>
      <c r="C4">
        <v>0</v>
      </c>
      <c r="D4">
        <v>0</v>
      </c>
    </row>
    <row r="5" spans="1:4" x14ac:dyDescent="0.2">
      <c r="A5" t="s">
        <v>77</v>
      </c>
      <c r="B5" t="s">
        <v>74</v>
      </c>
      <c r="C5">
        <v>2</v>
      </c>
      <c r="D5">
        <v>1</v>
      </c>
    </row>
    <row r="6" spans="1:4" x14ac:dyDescent="0.2">
      <c r="A6" t="s">
        <v>77</v>
      </c>
      <c r="B6" t="s">
        <v>90</v>
      </c>
      <c r="C6">
        <v>0</v>
      </c>
      <c r="D6">
        <v>0</v>
      </c>
    </row>
    <row r="7" spans="1:4" x14ac:dyDescent="0.2">
      <c r="A7" t="s">
        <v>77</v>
      </c>
      <c r="B7" t="s">
        <v>91</v>
      </c>
      <c r="C7">
        <v>0</v>
      </c>
      <c r="D7">
        <v>0</v>
      </c>
    </row>
    <row r="8" spans="1:4" x14ac:dyDescent="0.2">
      <c r="A8" t="s">
        <v>78</v>
      </c>
      <c r="B8" t="s">
        <v>74</v>
      </c>
      <c r="C8">
        <v>1</v>
      </c>
      <c r="D8">
        <f>1/2</f>
        <v>0.5</v>
      </c>
    </row>
    <row r="9" spans="1:4" x14ac:dyDescent="0.2">
      <c r="A9" t="s">
        <v>78</v>
      </c>
      <c r="B9" t="s">
        <v>90</v>
      </c>
      <c r="C9">
        <v>0</v>
      </c>
      <c r="D9">
        <v>0</v>
      </c>
    </row>
    <row r="10" spans="1:4" x14ac:dyDescent="0.2">
      <c r="A10" t="s">
        <v>78</v>
      </c>
      <c r="B10" t="s">
        <v>91</v>
      </c>
      <c r="C10">
        <v>1</v>
      </c>
      <c r="D10">
        <v>0.5</v>
      </c>
    </row>
    <row r="11" spans="1:4" x14ac:dyDescent="0.2">
      <c r="A11" t="s">
        <v>79</v>
      </c>
      <c r="B11" t="s">
        <v>74</v>
      </c>
      <c r="C11">
        <v>0</v>
      </c>
      <c r="D11">
        <v>0</v>
      </c>
    </row>
    <row r="12" spans="1:4" x14ac:dyDescent="0.2">
      <c r="A12" t="s">
        <v>79</v>
      </c>
      <c r="B12" t="s">
        <v>90</v>
      </c>
      <c r="C12">
        <v>0</v>
      </c>
      <c r="D12">
        <v>0</v>
      </c>
    </row>
    <row r="13" spans="1:4" x14ac:dyDescent="0.2">
      <c r="A13" t="s">
        <v>79</v>
      </c>
      <c r="B13" t="s">
        <v>91</v>
      </c>
      <c r="C13">
        <v>2</v>
      </c>
      <c r="D13">
        <v>1</v>
      </c>
    </row>
    <row r="14" spans="1:4" x14ac:dyDescent="0.2">
      <c r="A14" t="s">
        <v>80</v>
      </c>
      <c r="B14" t="s">
        <v>74</v>
      </c>
      <c r="C14">
        <v>0</v>
      </c>
      <c r="D14">
        <v>0</v>
      </c>
    </row>
    <row r="15" spans="1:4" x14ac:dyDescent="0.2">
      <c r="A15" t="s">
        <v>80</v>
      </c>
      <c r="B15" t="s">
        <v>90</v>
      </c>
      <c r="C15">
        <v>0</v>
      </c>
      <c r="D15">
        <v>0</v>
      </c>
    </row>
    <row r="16" spans="1:4" x14ac:dyDescent="0.2">
      <c r="A16" t="s">
        <v>80</v>
      </c>
      <c r="B16" t="s">
        <v>91</v>
      </c>
      <c r="C16">
        <v>2</v>
      </c>
      <c r="D16">
        <v>1</v>
      </c>
    </row>
    <row r="17" spans="1:4" x14ac:dyDescent="0.2">
      <c r="A17" t="s">
        <v>81</v>
      </c>
      <c r="B17" t="s">
        <v>74</v>
      </c>
      <c r="C17">
        <v>2</v>
      </c>
      <c r="D17">
        <v>1</v>
      </c>
    </row>
    <row r="18" spans="1:4" x14ac:dyDescent="0.2">
      <c r="A18" t="s">
        <v>81</v>
      </c>
      <c r="B18" t="s">
        <v>90</v>
      </c>
      <c r="C18">
        <v>0</v>
      </c>
      <c r="D18">
        <v>0</v>
      </c>
    </row>
    <row r="19" spans="1:4" x14ac:dyDescent="0.2">
      <c r="A19" t="s">
        <v>81</v>
      </c>
      <c r="B19" t="s">
        <v>91</v>
      </c>
      <c r="C19">
        <v>0</v>
      </c>
      <c r="D1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EE8BA-FFE7-8946-8C80-59029482F86F}">
  <dimension ref="A1:D28"/>
  <sheetViews>
    <sheetView workbookViewId="0">
      <selection activeCell="P28" sqref="P28"/>
    </sheetView>
  </sheetViews>
  <sheetFormatPr baseColWidth="10" defaultRowHeight="16" x14ac:dyDescent="0.2"/>
  <sheetData>
    <row r="1" spans="1:4" x14ac:dyDescent="0.2">
      <c r="A1" t="s">
        <v>75</v>
      </c>
      <c r="B1" t="s">
        <v>87</v>
      </c>
      <c r="C1" t="s">
        <v>88</v>
      </c>
      <c r="D1" t="s">
        <v>89</v>
      </c>
    </row>
    <row r="2" spans="1:4" x14ac:dyDescent="0.2">
      <c r="A2" t="s">
        <v>76</v>
      </c>
      <c r="B2" t="s">
        <v>74</v>
      </c>
      <c r="C2">
        <v>11</v>
      </c>
      <c r="D2">
        <f>11/13</f>
        <v>0.84615384615384615</v>
      </c>
    </row>
    <row r="3" spans="1:4" x14ac:dyDescent="0.2">
      <c r="A3" t="s">
        <v>76</v>
      </c>
      <c r="B3" t="s">
        <v>90</v>
      </c>
      <c r="C3">
        <v>0</v>
      </c>
      <c r="D3">
        <v>0</v>
      </c>
    </row>
    <row r="4" spans="1:4" x14ac:dyDescent="0.2">
      <c r="A4" t="s">
        <v>76</v>
      </c>
      <c r="B4" t="s">
        <v>91</v>
      </c>
      <c r="C4">
        <v>2</v>
      </c>
      <c r="D4">
        <f>2/13</f>
        <v>0.15384615384615385</v>
      </c>
    </row>
    <row r="5" spans="1:4" x14ac:dyDescent="0.2">
      <c r="A5" t="s">
        <v>77</v>
      </c>
      <c r="B5" t="s">
        <v>74</v>
      </c>
      <c r="C5">
        <v>11</v>
      </c>
      <c r="D5">
        <f>11/13</f>
        <v>0.84615384615384615</v>
      </c>
    </row>
    <row r="6" spans="1:4" x14ac:dyDescent="0.2">
      <c r="A6" t="s">
        <v>77</v>
      </c>
      <c r="B6" t="s">
        <v>90</v>
      </c>
      <c r="C6">
        <v>0</v>
      </c>
      <c r="D6">
        <v>0</v>
      </c>
    </row>
    <row r="7" spans="1:4" x14ac:dyDescent="0.2">
      <c r="A7" t="s">
        <v>77</v>
      </c>
      <c r="B7" t="s">
        <v>91</v>
      </c>
      <c r="C7">
        <v>2</v>
      </c>
      <c r="D7">
        <f>2/13</f>
        <v>0.15384615384615385</v>
      </c>
    </row>
    <row r="8" spans="1:4" x14ac:dyDescent="0.2">
      <c r="A8" t="s">
        <v>78</v>
      </c>
      <c r="B8" t="s">
        <v>74</v>
      </c>
      <c r="C8">
        <v>11</v>
      </c>
      <c r="D8" s="12">
        <v>0.84615384999999999</v>
      </c>
    </row>
    <row r="9" spans="1:4" x14ac:dyDescent="0.2">
      <c r="A9" t="s">
        <v>78</v>
      </c>
      <c r="B9" t="s">
        <v>90</v>
      </c>
      <c r="C9">
        <v>0</v>
      </c>
      <c r="D9" s="12">
        <v>0</v>
      </c>
    </row>
    <row r="10" spans="1:4" x14ac:dyDescent="0.2">
      <c r="A10" t="s">
        <v>78</v>
      </c>
      <c r="B10" t="s">
        <v>91</v>
      </c>
      <c r="C10">
        <v>2</v>
      </c>
      <c r="D10" s="12">
        <v>0.15384614999999999</v>
      </c>
    </row>
    <row r="11" spans="1:4" x14ac:dyDescent="0.2">
      <c r="A11" t="s">
        <v>79</v>
      </c>
      <c r="B11" t="s">
        <v>74</v>
      </c>
      <c r="C11">
        <v>12</v>
      </c>
      <c r="D11">
        <f>12/13</f>
        <v>0.92307692307692313</v>
      </c>
    </row>
    <row r="12" spans="1:4" x14ac:dyDescent="0.2">
      <c r="A12" t="s">
        <v>79</v>
      </c>
      <c r="B12" t="s">
        <v>90</v>
      </c>
      <c r="C12">
        <v>1</v>
      </c>
      <c r="D12">
        <f>1/13</f>
        <v>7.6923076923076927E-2</v>
      </c>
    </row>
    <row r="13" spans="1:4" x14ac:dyDescent="0.2">
      <c r="A13" t="s">
        <v>79</v>
      </c>
      <c r="B13" t="s">
        <v>91</v>
      </c>
      <c r="C13">
        <v>0</v>
      </c>
      <c r="D13" s="12">
        <v>0</v>
      </c>
    </row>
    <row r="14" spans="1:4" x14ac:dyDescent="0.2">
      <c r="A14" t="s">
        <v>80</v>
      </c>
      <c r="B14" t="s">
        <v>74</v>
      </c>
      <c r="C14">
        <v>12</v>
      </c>
      <c r="D14">
        <f>12/13</f>
        <v>0.92307692307692313</v>
      </c>
    </row>
    <row r="15" spans="1:4" x14ac:dyDescent="0.2">
      <c r="A15" t="s">
        <v>80</v>
      </c>
      <c r="B15" t="s">
        <v>90</v>
      </c>
      <c r="C15">
        <v>0</v>
      </c>
      <c r="D15">
        <v>0</v>
      </c>
    </row>
    <row r="16" spans="1:4" x14ac:dyDescent="0.2">
      <c r="A16" t="s">
        <v>80</v>
      </c>
      <c r="B16" t="s">
        <v>91</v>
      </c>
      <c r="C16">
        <v>1</v>
      </c>
      <c r="D16">
        <f>1/13</f>
        <v>7.6923076923076927E-2</v>
      </c>
    </row>
    <row r="17" spans="1:4" x14ac:dyDescent="0.2">
      <c r="A17" t="s">
        <v>81</v>
      </c>
      <c r="B17" t="s">
        <v>74</v>
      </c>
      <c r="C17">
        <v>12</v>
      </c>
      <c r="D17">
        <f>12/13</f>
        <v>0.92307692307692313</v>
      </c>
    </row>
    <row r="18" spans="1:4" x14ac:dyDescent="0.2">
      <c r="A18" t="s">
        <v>81</v>
      </c>
      <c r="B18" t="s">
        <v>90</v>
      </c>
      <c r="C18">
        <v>0</v>
      </c>
      <c r="D18">
        <v>0</v>
      </c>
    </row>
    <row r="19" spans="1:4" x14ac:dyDescent="0.2">
      <c r="A19" t="s">
        <v>81</v>
      </c>
      <c r="B19" t="s">
        <v>91</v>
      </c>
      <c r="C19">
        <v>1</v>
      </c>
      <c r="D19">
        <f>1/13</f>
        <v>7.6923076923076927E-2</v>
      </c>
    </row>
    <row r="20" spans="1:4" x14ac:dyDescent="0.2">
      <c r="A20" t="s">
        <v>82</v>
      </c>
      <c r="B20" t="s">
        <v>74</v>
      </c>
      <c r="C20">
        <v>9</v>
      </c>
      <c r="D20">
        <f>9/13</f>
        <v>0.69230769230769229</v>
      </c>
    </row>
    <row r="21" spans="1:4" x14ac:dyDescent="0.2">
      <c r="A21" t="s">
        <v>82</v>
      </c>
      <c r="B21" t="s">
        <v>90</v>
      </c>
      <c r="C21">
        <v>1</v>
      </c>
      <c r="D21">
        <f>1/13</f>
        <v>7.6923076923076927E-2</v>
      </c>
    </row>
    <row r="22" spans="1:4" x14ac:dyDescent="0.2">
      <c r="A22" t="s">
        <v>82</v>
      </c>
      <c r="B22" t="s">
        <v>91</v>
      </c>
      <c r="C22">
        <v>3</v>
      </c>
      <c r="D22">
        <f>3/13</f>
        <v>0.23076923076923078</v>
      </c>
    </row>
    <row r="23" spans="1:4" x14ac:dyDescent="0.2">
      <c r="A23" t="s">
        <v>83</v>
      </c>
      <c r="B23" t="s">
        <v>74</v>
      </c>
      <c r="C23">
        <v>12</v>
      </c>
      <c r="D23">
        <f>12/13</f>
        <v>0.92307692307692313</v>
      </c>
    </row>
    <row r="24" spans="1:4" x14ac:dyDescent="0.2">
      <c r="A24" t="s">
        <v>83</v>
      </c>
      <c r="B24" t="s">
        <v>90</v>
      </c>
      <c r="C24">
        <v>0</v>
      </c>
      <c r="D24">
        <v>0</v>
      </c>
    </row>
    <row r="25" spans="1:4" x14ac:dyDescent="0.2">
      <c r="A25" t="s">
        <v>83</v>
      </c>
      <c r="B25" t="s">
        <v>91</v>
      </c>
      <c r="C25">
        <v>1</v>
      </c>
      <c r="D25">
        <f>1/13</f>
        <v>7.6923076923076927E-2</v>
      </c>
    </row>
    <row r="26" spans="1:4" x14ac:dyDescent="0.2">
      <c r="A26" t="s">
        <v>84</v>
      </c>
      <c r="B26" t="s">
        <v>74</v>
      </c>
      <c r="C26">
        <v>12</v>
      </c>
      <c r="D26">
        <f>12/13</f>
        <v>0.92307692307692313</v>
      </c>
    </row>
    <row r="27" spans="1:4" x14ac:dyDescent="0.2">
      <c r="A27" t="s">
        <v>84</v>
      </c>
      <c r="B27" t="s">
        <v>90</v>
      </c>
      <c r="C27">
        <v>0</v>
      </c>
      <c r="D27">
        <v>0</v>
      </c>
    </row>
    <row r="28" spans="1:4" x14ac:dyDescent="0.2">
      <c r="A28" t="s">
        <v>84</v>
      </c>
      <c r="B28" t="s">
        <v>91</v>
      </c>
      <c r="C28">
        <v>1</v>
      </c>
      <c r="D28">
        <f>1/13</f>
        <v>7.6923076923076927E-2</v>
      </c>
    </row>
  </sheetData>
  <pageMargins left="0.7" right="0.7" top="0.75" bottom="0.75" header="0.3" footer="0.3"/>
  <ignoredErrors>
    <ignoredError sqref="D20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33C8-608D-4C44-80D1-9BC1E0008579}">
  <dimension ref="A1:D16"/>
  <sheetViews>
    <sheetView workbookViewId="0">
      <selection activeCell="Q29" sqref="Q29"/>
    </sheetView>
  </sheetViews>
  <sheetFormatPr baseColWidth="10" defaultRowHeight="16" x14ac:dyDescent="0.2"/>
  <sheetData>
    <row r="1" spans="1:4" x14ac:dyDescent="0.2">
      <c r="A1" t="s">
        <v>75</v>
      </c>
      <c r="B1" t="s">
        <v>87</v>
      </c>
      <c r="C1" t="s">
        <v>88</v>
      </c>
      <c r="D1" t="s">
        <v>89</v>
      </c>
    </row>
    <row r="2" spans="1:4" x14ac:dyDescent="0.2">
      <c r="A2" t="s">
        <v>76</v>
      </c>
      <c r="B2" t="s">
        <v>74</v>
      </c>
      <c r="C2">
        <v>8</v>
      </c>
      <c r="D2">
        <v>1</v>
      </c>
    </row>
    <row r="3" spans="1:4" x14ac:dyDescent="0.2">
      <c r="A3" t="s">
        <v>76</v>
      </c>
      <c r="B3" t="s">
        <v>90</v>
      </c>
      <c r="C3">
        <v>0</v>
      </c>
      <c r="D3">
        <v>0</v>
      </c>
    </row>
    <row r="4" spans="1:4" x14ac:dyDescent="0.2">
      <c r="A4" t="s">
        <v>76</v>
      </c>
      <c r="B4" t="s">
        <v>91</v>
      </c>
      <c r="C4">
        <v>0</v>
      </c>
      <c r="D4">
        <v>0</v>
      </c>
    </row>
    <row r="5" spans="1:4" x14ac:dyDescent="0.2">
      <c r="A5" t="s">
        <v>77</v>
      </c>
      <c r="B5" t="s">
        <v>74</v>
      </c>
      <c r="C5">
        <v>8</v>
      </c>
      <c r="D5">
        <v>1</v>
      </c>
    </row>
    <row r="6" spans="1:4" x14ac:dyDescent="0.2">
      <c r="A6" t="s">
        <v>77</v>
      </c>
      <c r="B6" t="s">
        <v>90</v>
      </c>
      <c r="C6">
        <v>0</v>
      </c>
      <c r="D6">
        <v>0</v>
      </c>
    </row>
    <row r="7" spans="1:4" x14ac:dyDescent="0.2">
      <c r="A7" t="s">
        <v>77</v>
      </c>
      <c r="B7" t="s">
        <v>91</v>
      </c>
      <c r="C7">
        <v>0</v>
      </c>
      <c r="D7">
        <v>0</v>
      </c>
    </row>
    <row r="8" spans="1:4" x14ac:dyDescent="0.2">
      <c r="A8" t="s">
        <v>78</v>
      </c>
      <c r="B8" t="s">
        <v>74</v>
      </c>
      <c r="C8">
        <v>7</v>
      </c>
      <c r="D8">
        <f>7/8</f>
        <v>0.875</v>
      </c>
    </row>
    <row r="9" spans="1:4" x14ac:dyDescent="0.2">
      <c r="A9" t="s">
        <v>78</v>
      </c>
      <c r="B9" t="s">
        <v>90</v>
      </c>
      <c r="C9">
        <v>0</v>
      </c>
      <c r="D9">
        <v>0</v>
      </c>
    </row>
    <row r="10" spans="1:4" x14ac:dyDescent="0.2">
      <c r="A10" t="s">
        <v>78</v>
      </c>
      <c r="B10" t="s">
        <v>91</v>
      </c>
      <c r="C10">
        <v>1</v>
      </c>
      <c r="D10">
        <f>1/8</f>
        <v>0.125</v>
      </c>
    </row>
    <row r="11" spans="1:4" x14ac:dyDescent="0.2">
      <c r="A11" t="s">
        <v>79</v>
      </c>
      <c r="B11" t="s">
        <v>74</v>
      </c>
      <c r="C11">
        <v>8</v>
      </c>
      <c r="D11">
        <v>1</v>
      </c>
    </row>
    <row r="12" spans="1:4" x14ac:dyDescent="0.2">
      <c r="A12" t="s">
        <v>79</v>
      </c>
      <c r="B12" t="s">
        <v>90</v>
      </c>
      <c r="C12">
        <v>0</v>
      </c>
      <c r="D12">
        <v>0</v>
      </c>
    </row>
    <row r="13" spans="1:4" x14ac:dyDescent="0.2">
      <c r="A13" t="s">
        <v>79</v>
      </c>
      <c r="B13" t="s">
        <v>91</v>
      </c>
      <c r="C13">
        <v>0</v>
      </c>
      <c r="D13">
        <v>0</v>
      </c>
    </row>
    <row r="14" spans="1:4" x14ac:dyDescent="0.2">
      <c r="A14" t="s">
        <v>80</v>
      </c>
      <c r="B14" t="s">
        <v>74</v>
      </c>
      <c r="C14">
        <v>8</v>
      </c>
      <c r="D14">
        <v>1</v>
      </c>
    </row>
    <row r="15" spans="1:4" x14ac:dyDescent="0.2">
      <c r="A15" t="s">
        <v>80</v>
      </c>
      <c r="B15" t="s">
        <v>90</v>
      </c>
      <c r="C15">
        <v>0</v>
      </c>
      <c r="D15">
        <v>0</v>
      </c>
    </row>
    <row r="16" spans="1:4" x14ac:dyDescent="0.2">
      <c r="A16" t="s">
        <v>80</v>
      </c>
      <c r="B16" t="s">
        <v>91</v>
      </c>
      <c r="C16">
        <v>0</v>
      </c>
      <c r="D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BD35A-1D5B-EF4D-A2C0-E6042ED5A9CA}">
  <dimension ref="A1:V25"/>
  <sheetViews>
    <sheetView workbookViewId="0">
      <selection sqref="A1:D25"/>
    </sheetView>
  </sheetViews>
  <sheetFormatPr baseColWidth="10" defaultRowHeight="16" x14ac:dyDescent="0.2"/>
  <cols>
    <col min="6" max="7" width="26.5" customWidth="1"/>
    <col min="10" max="10" width="26" customWidth="1"/>
    <col min="11" max="11" width="25.5" customWidth="1"/>
    <col min="12" max="12" width="18.83203125" customWidth="1"/>
    <col min="14" max="14" width="17.33203125" customWidth="1"/>
    <col min="15" max="15" width="16.1640625" customWidth="1"/>
    <col min="17" max="17" width="18.5" customWidth="1"/>
    <col min="18" max="18" width="18" customWidth="1"/>
  </cols>
  <sheetData>
    <row r="1" spans="1:22" ht="26" x14ac:dyDescent="0.2">
      <c r="A1" s="6" t="s">
        <v>0</v>
      </c>
      <c r="B1" s="2" t="s">
        <v>14</v>
      </c>
      <c r="C1" s="2" t="s">
        <v>1</v>
      </c>
      <c r="D1" s="2" t="s">
        <v>5</v>
      </c>
      <c r="E1" s="2" t="s">
        <v>2</v>
      </c>
      <c r="F1" s="2" t="s">
        <v>36</v>
      </c>
      <c r="G1" s="2" t="s">
        <v>37</v>
      </c>
      <c r="H1" s="2" t="s">
        <v>3</v>
      </c>
      <c r="I1" s="3" t="s">
        <v>4</v>
      </c>
      <c r="J1" s="2" t="s">
        <v>38</v>
      </c>
      <c r="K1" s="2" t="s">
        <v>39</v>
      </c>
      <c r="L1" s="2" t="s">
        <v>6</v>
      </c>
      <c r="M1" s="2" t="s">
        <v>7</v>
      </c>
      <c r="N1" s="2" t="s">
        <v>40</v>
      </c>
      <c r="O1" s="2" t="s">
        <v>8</v>
      </c>
      <c r="P1" s="4" t="s">
        <v>34</v>
      </c>
      <c r="Q1" s="1"/>
      <c r="R1" s="1"/>
      <c r="S1" s="1"/>
      <c r="T1" s="1"/>
      <c r="U1" s="1"/>
      <c r="V1" s="1"/>
    </row>
    <row r="2" spans="1:22" x14ac:dyDescent="0.2">
      <c r="A2" s="5">
        <v>1</v>
      </c>
      <c r="B2" s="2" t="s">
        <v>10</v>
      </c>
      <c r="C2" s="2">
        <v>2023</v>
      </c>
      <c r="D2" s="2">
        <v>226</v>
      </c>
      <c r="E2" s="2"/>
      <c r="F2" s="2"/>
      <c r="G2" s="2"/>
      <c r="H2" s="2"/>
      <c r="I2" s="2">
        <v>8</v>
      </c>
      <c r="J2" s="2"/>
      <c r="K2" s="2"/>
      <c r="L2" s="2">
        <v>2</v>
      </c>
      <c r="M2" s="2">
        <v>40</v>
      </c>
      <c r="N2" s="2">
        <v>5</v>
      </c>
      <c r="O2" s="2">
        <v>11</v>
      </c>
      <c r="P2" s="2"/>
    </row>
    <row r="3" spans="1:22" x14ac:dyDescent="0.2">
      <c r="A3" s="5">
        <v>2</v>
      </c>
      <c r="B3" s="2" t="s">
        <v>11</v>
      </c>
      <c r="C3" s="2">
        <v>2022</v>
      </c>
      <c r="D3" s="2">
        <v>77</v>
      </c>
      <c r="E3" s="2"/>
      <c r="F3" s="2"/>
      <c r="G3" s="2"/>
      <c r="H3" s="2"/>
      <c r="I3" s="2">
        <v>6</v>
      </c>
      <c r="J3" s="2"/>
      <c r="K3" s="2"/>
      <c r="L3" s="2">
        <v>4</v>
      </c>
      <c r="M3" s="2">
        <v>9</v>
      </c>
      <c r="N3" s="2"/>
      <c r="O3" s="2"/>
      <c r="P3" s="2"/>
    </row>
    <row r="4" spans="1:22" x14ac:dyDescent="0.2">
      <c r="A4" s="5">
        <v>3</v>
      </c>
      <c r="B4" s="2" t="s">
        <v>12</v>
      </c>
      <c r="C4" s="2">
        <v>2022</v>
      </c>
      <c r="D4" s="2">
        <v>22</v>
      </c>
      <c r="E4" s="2">
        <v>7.6</v>
      </c>
      <c r="F4" s="2">
        <v>6.2</v>
      </c>
      <c r="G4" s="2">
        <v>9.6999999999999993</v>
      </c>
      <c r="H4" s="2">
        <v>1.8</v>
      </c>
      <c r="I4" s="2">
        <v>6.4</v>
      </c>
      <c r="J4" s="2">
        <v>5.0999999999999996</v>
      </c>
      <c r="K4" s="2">
        <v>7.9</v>
      </c>
      <c r="L4" s="2"/>
      <c r="M4" s="2"/>
      <c r="N4" s="2"/>
      <c r="O4" s="2"/>
      <c r="P4" s="2" t="s">
        <v>41</v>
      </c>
    </row>
    <row r="5" spans="1:22" x14ac:dyDescent="0.2">
      <c r="A5" s="5">
        <v>4</v>
      </c>
      <c r="B5" s="2" t="s">
        <v>13</v>
      </c>
      <c r="C5" s="2">
        <v>2022</v>
      </c>
      <c r="D5" s="2">
        <v>179</v>
      </c>
      <c r="E5" s="2"/>
      <c r="F5" s="2"/>
      <c r="G5" s="2"/>
      <c r="H5" s="2"/>
      <c r="I5" s="2">
        <v>7</v>
      </c>
      <c r="J5" s="2"/>
      <c r="K5" s="2"/>
      <c r="L5" s="2">
        <v>4</v>
      </c>
      <c r="M5" s="2">
        <v>10</v>
      </c>
      <c r="N5" s="2"/>
      <c r="O5" s="2"/>
      <c r="P5" s="2"/>
    </row>
    <row r="6" spans="1:22" x14ac:dyDescent="0.2">
      <c r="A6" s="5">
        <v>5</v>
      </c>
      <c r="B6" s="2" t="s">
        <v>15</v>
      </c>
      <c r="C6" s="2">
        <v>2023</v>
      </c>
      <c r="D6" s="2">
        <v>19</v>
      </c>
      <c r="E6" s="2"/>
      <c r="F6" s="2"/>
      <c r="G6" s="2"/>
      <c r="H6" s="2"/>
      <c r="I6" s="2">
        <v>8</v>
      </c>
      <c r="J6" s="2"/>
      <c r="K6" s="2"/>
      <c r="L6" s="2">
        <v>2</v>
      </c>
      <c r="M6" s="2">
        <v>17</v>
      </c>
      <c r="N6" s="2">
        <v>5</v>
      </c>
      <c r="O6" s="2">
        <v>10</v>
      </c>
      <c r="P6" s="2"/>
    </row>
    <row r="7" spans="1:22" x14ac:dyDescent="0.2">
      <c r="A7" s="5">
        <v>6</v>
      </c>
      <c r="B7" s="2" t="s">
        <v>16</v>
      </c>
      <c r="C7" s="2">
        <v>2022</v>
      </c>
      <c r="D7" s="2">
        <v>30</v>
      </c>
      <c r="E7" s="2"/>
      <c r="F7" s="2"/>
      <c r="G7" s="2"/>
      <c r="H7" s="2"/>
      <c r="I7" s="2">
        <v>9</v>
      </c>
      <c r="J7" s="2"/>
      <c r="K7" s="2"/>
      <c r="L7" s="2"/>
      <c r="M7" s="2"/>
      <c r="N7" s="2"/>
      <c r="O7" s="2"/>
      <c r="P7" s="2"/>
    </row>
    <row r="8" spans="1:22" ht="26" x14ac:dyDescent="0.2">
      <c r="A8" s="5">
        <v>7</v>
      </c>
      <c r="B8" s="2" t="s">
        <v>17</v>
      </c>
      <c r="C8" s="2">
        <v>2022</v>
      </c>
      <c r="D8" s="2">
        <v>14</v>
      </c>
      <c r="E8" s="2"/>
      <c r="F8" s="2"/>
      <c r="G8" s="2"/>
      <c r="H8" s="2"/>
      <c r="I8" s="2">
        <v>13</v>
      </c>
      <c r="J8" s="2"/>
      <c r="K8" s="2"/>
      <c r="L8" s="2">
        <v>3</v>
      </c>
      <c r="M8" s="2">
        <v>30</v>
      </c>
      <c r="N8" s="2"/>
      <c r="O8" s="2"/>
      <c r="P8" s="2"/>
    </row>
    <row r="9" spans="1:22" x14ac:dyDescent="0.2">
      <c r="A9" s="5">
        <v>8</v>
      </c>
      <c r="B9" s="2" t="s">
        <v>18</v>
      </c>
      <c r="C9" s="2">
        <v>2022</v>
      </c>
      <c r="D9" s="2">
        <v>30</v>
      </c>
      <c r="E9" s="2">
        <v>9.1</v>
      </c>
      <c r="F9" s="2">
        <v>6.5</v>
      </c>
      <c r="G9" s="2">
        <v>10.9</v>
      </c>
      <c r="H9" s="2"/>
      <c r="I9" s="2"/>
      <c r="J9" s="2"/>
      <c r="K9" s="2"/>
      <c r="L9" s="2"/>
      <c r="M9" s="2"/>
      <c r="N9" s="2"/>
      <c r="O9" s="2"/>
      <c r="P9" s="2" t="s">
        <v>42</v>
      </c>
    </row>
    <row r="10" spans="1:22" x14ac:dyDescent="0.2">
      <c r="A10" s="5">
        <v>9</v>
      </c>
      <c r="B10" s="2" t="s">
        <v>19</v>
      </c>
      <c r="C10" s="2">
        <v>2023</v>
      </c>
      <c r="D10" s="2">
        <v>209</v>
      </c>
      <c r="E10" s="2">
        <v>8.3000000000000007</v>
      </c>
      <c r="F10" s="2">
        <v>6.6</v>
      </c>
      <c r="G10" s="2">
        <v>10.4</v>
      </c>
      <c r="H10" s="2">
        <v>5.2</v>
      </c>
      <c r="I10" s="2"/>
      <c r="J10" s="2"/>
      <c r="K10" s="2"/>
      <c r="L10" s="2"/>
      <c r="M10" s="2"/>
      <c r="N10" s="2"/>
      <c r="O10" s="2"/>
      <c r="P10" s="2" t="s">
        <v>41</v>
      </c>
    </row>
    <row r="11" spans="1:22" x14ac:dyDescent="0.2">
      <c r="A11" s="5">
        <v>10</v>
      </c>
      <c r="B11" s="2" t="s">
        <v>20</v>
      </c>
      <c r="C11" s="2">
        <v>2022</v>
      </c>
      <c r="D11" s="2">
        <v>35</v>
      </c>
      <c r="E11" s="2">
        <v>5.6</v>
      </c>
      <c r="F11" s="2">
        <v>4.3</v>
      </c>
      <c r="G11" s="2">
        <v>7.8</v>
      </c>
      <c r="H11" s="2">
        <v>4.4000000000000004</v>
      </c>
      <c r="I11" s="2"/>
      <c r="J11" s="2"/>
      <c r="K11" s="2"/>
      <c r="L11" s="2"/>
      <c r="M11" s="2"/>
      <c r="N11" s="2"/>
      <c r="O11" s="2"/>
      <c r="P11" s="2" t="s">
        <v>41</v>
      </c>
    </row>
    <row r="12" spans="1:22" x14ac:dyDescent="0.2">
      <c r="A12" s="5">
        <v>11</v>
      </c>
      <c r="B12" s="2" t="s">
        <v>21</v>
      </c>
      <c r="C12" s="2">
        <v>2023</v>
      </c>
      <c r="D12" s="2">
        <v>112</v>
      </c>
      <c r="E12" s="2"/>
      <c r="F12" s="2"/>
      <c r="G12" s="2"/>
      <c r="H12" s="2"/>
      <c r="I12" s="2">
        <v>6</v>
      </c>
      <c r="J12" s="2"/>
      <c r="K12" s="2"/>
      <c r="L12" s="2">
        <v>3</v>
      </c>
      <c r="M12" s="2">
        <v>8</v>
      </c>
      <c r="N12" s="2"/>
      <c r="O12" s="2"/>
      <c r="P12" s="2"/>
    </row>
    <row r="13" spans="1:22" x14ac:dyDescent="0.2">
      <c r="A13" s="5">
        <v>12</v>
      </c>
      <c r="B13" s="2" t="s">
        <v>22</v>
      </c>
      <c r="C13" s="2">
        <v>2022</v>
      </c>
      <c r="D13" s="2">
        <v>205</v>
      </c>
      <c r="E13" s="2"/>
      <c r="F13" s="2"/>
      <c r="G13" s="2"/>
      <c r="H13" s="2"/>
      <c r="I13" s="2">
        <v>7</v>
      </c>
      <c r="J13" s="2"/>
      <c r="K13" s="2"/>
      <c r="L13" s="2"/>
      <c r="M13" s="2"/>
      <c r="N13" s="2">
        <v>3</v>
      </c>
      <c r="O13" s="2">
        <v>14</v>
      </c>
      <c r="P13" s="2"/>
    </row>
    <row r="14" spans="1:22" x14ac:dyDescent="0.2">
      <c r="A14" s="5">
        <v>13</v>
      </c>
      <c r="B14" s="2" t="s">
        <v>35</v>
      </c>
      <c r="C14" s="2">
        <v>2022</v>
      </c>
      <c r="D14" s="2">
        <v>18</v>
      </c>
      <c r="E14" s="2">
        <v>9.1</v>
      </c>
      <c r="F14" s="2">
        <v>7.5</v>
      </c>
      <c r="G14" s="2">
        <v>11.3</v>
      </c>
      <c r="H14" s="2"/>
      <c r="I14" s="2"/>
      <c r="J14" s="2"/>
      <c r="K14" s="2"/>
      <c r="L14" s="2"/>
      <c r="M14" s="2"/>
      <c r="N14" s="2"/>
      <c r="O14" s="2"/>
      <c r="P14" s="2" t="s">
        <v>42</v>
      </c>
    </row>
    <row r="15" spans="1:22" x14ac:dyDescent="0.2">
      <c r="A15" s="5">
        <v>14</v>
      </c>
      <c r="B15" s="2" t="s">
        <v>24</v>
      </c>
      <c r="C15" s="2">
        <v>2023</v>
      </c>
      <c r="D15" s="2">
        <v>32</v>
      </c>
      <c r="E15" s="2"/>
      <c r="F15" s="2"/>
      <c r="G15" s="2"/>
      <c r="H15" s="2"/>
      <c r="I15" s="2">
        <v>11</v>
      </c>
      <c r="J15" s="2"/>
      <c r="K15" s="2"/>
      <c r="L15" s="2"/>
      <c r="M15" s="2"/>
      <c r="N15" s="2">
        <v>11</v>
      </c>
      <c r="O15" s="2">
        <v>16</v>
      </c>
      <c r="P15" s="2"/>
    </row>
    <row r="16" spans="1:22" x14ac:dyDescent="0.2">
      <c r="A16" s="5">
        <v>15</v>
      </c>
      <c r="B16" s="2" t="s">
        <v>25</v>
      </c>
      <c r="C16" s="2">
        <v>2023</v>
      </c>
      <c r="D16" s="2">
        <v>18</v>
      </c>
      <c r="E16" s="2"/>
      <c r="F16" s="2"/>
      <c r="G16" s="2"/>
      <c r="H16" s="2"/>
      <c r="I16" s="2">
        <v>8</v>
      </c>
      <c r="J16" s="2"/>
      <c r="K16" s="2"/>
      <c r="L16" s="2"/>
      <c r="M16" s="2"/>
      <c r="N16" s="2">
        <v>4</v>
      </c>
      <c r="O16" s="2">
        <v>9</v>
      </c>
      <c r="P16" s="2"/>
    </row>
    <row r="17" spans="1:16" x14ac:dyDescent="0.2">
      <c r="A17" s="5">
        <v>16</v>
      </c>
      <c r="B17" s="2" t="s">
        <v>26</v>
      </c>
      <c r="C17" s="2">
        <v>2022</v>
      </c>
      <c r="D17" s="2">
        <v>230</v>
      </c>
      <c r="E17" s="2"/>
      <c r="F17" s="2"/>
      <c r="G17" s="2"/>
      <c r="H17" s="2"/>
      <c r="I17" s="2">
        <v>7</v>
      </c>
      <c r="J17" s="2"/>
      <c r="K17" s="2"/>
      <c r="L17" s="2"/>
      <c r="M17" s="2"/>
      <c r="N17" s="2">
        <v>4</v>
      </c>
      <c r="O17" s="2">
        <v>9</v>
      </c>
      <c r="P17" s="2"/>
    </row>
    <row r="18" spans="1:16" ht="26" x14ac:dyDescent="0.2">
      <c r="A18" s="5">
        <v>17</v>
      </c>
      <c r="B18" s="2" t="s">
        <v>27</v>
      </c>
      <c r="C18" s="2">
        <v>2022</v>
      </c>
      <c r="D18" s="2">
        <v>45</v>
      </c>
      <c r="E18" s="2" t="s">
        <v>9</v>
      </c>
      <c r="F18" s="2"/>
      <c r="G18" s="2"/>
      <c r="H18" s="2"/>
      <c r="I18" s="2"/>
      <c r="J18" s="2"/>
      <c r="K18" s="2"/>
      <c r="L18" s="2">
        <v>1</v>
      </c>
      <c r="M18" s="2">
        <v>19</v>
      </c>
      <c r="N18" s="2">
        <v>5</v>
      </c>
      <c r="O18" s="2">
        <v>10</v>
      </c>
      <c r="P18" s="2"/>
    </row>
    <row r="19" spans="1:16" x14ac:dyDescent="0.2">
      <c r="A19" s="5">
        <v>18</v>
      </c>
      <c r="B19" s="2" t="s">
        <v>28</v>
      </c>
      <c r="C19" s="2">
        <v>2022</v>
      </c>
      <c r="D19" s="2">
        <v>181</v>
      </c>
      <c r="E19" s="2"/>
      <c r="F19" s="2"/>
      <c r="G19" s="2"/>
      <c r="H19" s="2"/>
      <c r="I19" s="2">
        <v>7</v>
      </c>
      <c r="J19" s="2"/>
      <c r="K19" s="2"/>
      <c r="L19" s="2">
        <v>3</v>
      </c>
      <c r="M19" s="2">
        <v>20</v>
      </c>
      <c r="N19" s="2"/>
      <c r="O19" s="2"/>
      <c r="P19" s="2"/>
    </row>
    <row r="20" spans="1:16" x14ac:dyDescent="0.2">
      <c r="A20" s="5">
        <v>19</v>
      </c>
      <c r="B20" s="2" t="s">
        <v>29</v>
      </c>
      <c r="C20" s="2">
        <v>2022</v>
      </c>
      <c r="D20" s="2">
        <v>23</v>
      </c>
      <c r="E20" s="2"/>
      <c r="F20" s="2"/>
      <c r="G20" s="2"/>
      <c r="H20" s="2"/>
      <c r="I20" s="2">
        <v>7</v>
      </c>
      <c r="J20" s="2"/>
      <c r="K20" s="2"/>
      <c r="L20" s="2"/>
      <c r="M20" s="2"/>
      <c r="N20" s="2"/>
      <c r="O20" s="2"/>
      <c r="P20" s="2"/>
    </row>
    <row r="21" spans="1:16" x14ac:dyDescent="0.2">
      <c r="A21" s="5">
        <v>20</v>
      </c>
      <c r="B21" s="2" t="s">
        <v>29</v>
      </c>
      <c r="C21" s="2">
        <v>2022</v>
      </c>
      <c r="D21" s="2">
        <v>51</v>
      </c>
      <c r="E21" s="2"/>
      <c r="F21" s="2"/>
      <c r="G21" s="2"/>
      <c r="H21" s="2"/>
      <c r="I21" s="2">
        <v>7</v>
      </c>
      <c r="J21" s="2"/>
      <c r="K21" s="2"/>
      <c r="L21" s="2"/>
      <c r="M21" s="2"/>
      <c r="N21" s="2"/>
      <c r="O21" s="2"/>
      <c r="P21" s="2"/>
    </row>
    <row r="22" spans="1:16" x14ac:dyDescent="0.2">
      <c r="A22" s="5">
        <v>21</v>
      </c>
      <c r="B22" s="2" t="s">
        <v>30</v>
      </c>
      <c r="C22" s="2">
        <v>2023</v>
      </c>
      <c r="D22" s="2">
        <v>54</v>
      </c>
      <c r="E22" s="2">
        <v>7.8</v>
      </c>
      <c r="F22" s="2">
        <v>6.6</v>
      </c>
      <c r="G22" s="2">
        <v>9.1999999999999993</v>
      </c>
      <c r="H22" s="2"/>
      <c r="I22" s="2">
        <v>6.6</v>
      </c>
      <c r="J22" s="2">
        <v>5.5</v>
      </c>
      <c r="K22" s="2">
        <v>7.9</v>
      </c>
      <c r="L22" s="2"/>
      <c r="M22" s="2"/>
      <c r="N22" s="2"/>
      <c r="O22" s="2"/>
      <c r="P22" s="2" t="s">
        <v>43</v>
      </c>
    </row>
    <row r="23" spans="1:16" x14ac:dyDescent="0.2">
      <c r="A23" s="5">
        <v>22</v>
      </c>
      <c r="B23" s="2" t="s">
        <v>31</v>
      </c>
      <c r="C23" s="2">
        <v>2022</v>
      </c>
      <c r="D23" s="2">
        <v>77</v>
      </c>
      <c r="E23" s="2">
        <v>8.23</v>
      </c>
      <c r="F23" s="2">
        <v>4.9000000000000004</v>
      </c>
      <c r="G23" s="2">
        <v>21.4</v>
      </c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">
      <c r="A24" s="5">
        <v>23</v>
      </c>
      <c r="B24" s="2" t="s">
        <v>33</v>
      </c>
      <c r="C24" s="2">
        <v>2022</v>
      </c>
      <c r="D24" s="2">
        <v>45</v>
      </c>
      <c r="E24" s="2"/>
      <c r="F24" s="2"/>
      <c r="G24" s="2"/>
      <c r="H24" s="2"/>
      <c r="I24" s="2"/>
      <c r="J24" s="2"/>
      <c r="K24" s="2"/>
      <c r="L24" s="2">
        <v>5</v>
      </c>
      <c r="M24" s="2">
        <v>21</v>
      </c>
      <c r="N24" s="2"/>
      <c r="O24" s="2"/>
      <c r="P24" s="2"/>
    </row>
    <row r="25" spans="1:16" x14ac:dyDescent="0.2">
      <c r="A25" s="5">
        <v>24</v>
      </c>
      <c r="B25" s="2" t="s">
        <v>32</v>
      </c>
      <c r="C25" s="2">
        <v>2022</v>
      </c>
      <c r="D25" s="2">
        <v>33</v>
      </c>
      <c r="E25" s="2">
        <v>9.1999999999999993</v>
      </c>
      <c r="F25" s="2">
        <v>6.3</v>
      </c>
      <c r="G25" s="2">
        <v>14.8</v>
      </c>
      <c r="H25" s="2"/>
      <c r="I25" s="2"/>
      <c r="J25" s="2"/>
      <c r="K25" s="2"/>
      <c r="L25" s="2"/>
      <c r="M25" s="2"/>
      <c r="N25" s="2"/>
      <c r="O25" s="2"/>
      <c r="P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0B82-0F91-3548-92CB-4C0F7186DA03}">
  <dimension ref="A1:M30"/>
  <sheetViews>
    <sheetView tabSelected="1" topLeftCell="A12" workbookViewId="0">
      <selection activeCell="Q22" sqref="Q22"/>
    </sheetView>
  </sheetViews>
  <sheetFormatPr baseColWidth="10" defaultRowHeight="16" x14ac:dyDescent="0.2"/>
  <cols>
    <col min="7" max="8" width="10.83203125" customWidth="1"/>
  </cols>
  <sheetData>
    <row r="1" spans="1:13" ht="39" x14ac:dyDescent="0.2">
      <c r="A1" s="6" t="s">
        <v>0</v>
      </c>
      <c r="B1" s="2" t="s">
        <v>14</v>
      </c>
      <c r="C1" s="2" t="s">
        <v>1</v>
      </c>
      <c r="D1" s="2" t="s">
        <v>5</v>
      </c>
      <c r="E1" s="2" t="s">
        <v>2</v>
      </c>
      <c r="F1" s="2" t="s">
        <v>3</v>
      </c>
      <c r="G1" s="2" t="s">
        <v>36</v>
      </c>
      <c r="H1" s="2" t="s">
        <v>37</v>
      </c>
      <c r="I1" s="2" t="s">
        <v>6</v>
      </c>
      <c r="J1" s="2" t="s">
        <v>7</v>
      </c>
      <c r="K1" s="2" t="s">
        <v>40</v>
      </c>
      <c r="L1" s="14" t="s">
        <v>8</v>
      </c>
      <c r="M1" s="15" t="s">
        <v>119</v>
      </c>
    </row>
    <row r="2" spans="1:13" ht="66" x14ac:dyDescent="0.2">
      <c r="A2" s="5">
        <v>1</v>
      </c>
      <c r="B2" s="2" t="s">
        <v>10</v>
      </c>
      <c r="C2" s="2">
        <v>2023</v>
      </c>
      <c r="D2" s="2">
        <v>226</v>
      </c>
      <c r="E2" s="2">
        <v>8</v>
      </c>
      <c r="F2" s="2">
        <f>L2-K2/2</f>
        <v>8.5</v>
      </c>
      <c r="G2" s="2"/>
      <c r="H2" s="2"/>
      <c r="I2" s="2">
        <v>2</v>
      </c>
      <c r="J2" s="2">
        <v>40</v>
      </c>
      <c r="K2" s="2">
        <v>5</v>
      </c>
      <c r="L2" s="14">
        <v>11</v>
      </c>
      <c r="M2" s="16" t="s">
        <v>120</v>
      </c>
    </row>
    <row r="3" spans="1:13" x14ac:dyDescent="0.2">
      <c r="A3" s="5">
        <v>2</v>
      </c>
      <c r="B3" s="2" t="s">
        <v>11</v>
      </c>
      <c r="C3" s="2">
        <v>2022</v>
      </c>
      <c r="D3" s="2">
        <v>77</v>
      </c>
      <c r="E3" s="2">
        <v>6</v>
      </c>
      <c r="F3" s="2">
        <f>L3-K3/2</f>
        <v>7</v>
      </c>
      <c r="G3" s="2"/>
      <c r="H3" s="2"/>
      <c r="K3" s="2">
        <v>4</v>
      </c>
      <c r="L3" s="14">
        <v>9</v>
      </c>
      <c r="M3" s="5" t="s">
        <v>102</v>
      </c>
    </row>
    <row r="4" spans="1:13" x14ac:dyDescent="0.2">
      <c r="A4" s="5">
        <v>3</v>
      </c>
      <c r="B4" s="13" t="s">
        <v>12</v>
      </c>
      <c r="C4" s="2">
        <v>2022</v>
      </c>
      <c r="D4" s="2">
        <v>22</v>
      </c>
      <c r="E4" s="2">
        <v>7.6</v>
      </c>
      <c r="F4" s="2">
        <v>1.8</v>
      </c>
      <c r="G4" s="2">
        <v>6.2</v>
      </c>
      <c r="H4" s="2">
        <v>9.6999999999999993</v>
      </c>
      <c r="I4" s="2"/>
      <c r="J4" s="2"/>
      <c r="K4" s="2"/>
      <c r="L4" s="14"/>
      <c r="M4" s="5" t="s">
        <v>121</v>
      </c>
    </row>
    <row r="5" spans="1:13" x14ac:dyDescent="0.2">
      <c r="A5" s="5">
        <v>4</v>
      </c>
      <c r="B5" s="2" t="s">
        <v>13</v>
      </c>
      <c r="C5" s="2">
        <v>2022</v>
      </c>
      <c r="D5" s="2">
        <v>179</v>
      </c>
      <c r="E5" s="2">
        <v>7</v>
      </c>
      <c r="F5" s="2">
        <f>L5-K5/2</f>
        <v>8</v>
      </c>
      <c r="G5" s="2"/>
      <c r="H5" s="2"/>
      <c r="K5" s="2">
        <v>4</v>
      </c>
      <c r="L5" s="14">
        <v>10</v>
      </c>
      <c r="M5" s="5" t="s">
        <v>103</v>
      </c>
    </row>
    <row r="6" spans="1:13" x14ac:dyDescent="0.2">
      <c r="A6" s="5">
        <v>5</v>
      </c>
      <c r="B6" s="2" t="s">
        <v>15</v>
      </c>
      <c r="C6" s="2">
        <v>2023</v>
      </c>
      <c r="D6" s="2">
        <v>19</v>
      </c>
      <c r="E6" s="2">
        <v>8</v>
      </c>
      <c r="F6" s="2">
        <f>L6-K6/2</f>
        <v>7.5</v>
      </c>
      <c r="G6" s="2"/>
      <c r="H6" s="2"/>
      <c r="I6" s="2">
        <v>2</v>
      </c>
      <c r="J6" s="2">
        <v>17</v>
      </c>
      <c r="K6" s="2">
        <v>5</v>
      </c>
      <c r="L6" s="14">
        <v>10</v>
      </c>
      <c r="M6" s="5" t="s">
        <v>102</v>
      </c>
    </row>
    <row r="7" spans="1:13" x14ac:dyDescent="0.2">
      <c r="A7" s="5">
        <v>6</v>
      </c>
      <c r="B7" s="2" t="s">
        <v>16</v>
      </c>
      <c r="C7" s="2">
        <v>2022</v>
      </c>
      <c r="D7" s="2">
        <v>30</v>
      </c>
      <c r="E7" s="2">
        <v>9</v>
      </c>
      <c r="F7" s="2">
        <f>J7-I7/4</f>
        <v>14</v>
      </c>
      <c r="G7" s="2"/>
      <c r="H7" s="2"/>
      <c r="I7" s="2">
        <v>4</v>
      </c>
      <c r="J7" s="2">
        <v>15</v>
      </c>
      <c r="K7" s="2"/>
      <c r="L7" s="14"/>
      <c r="M7" s="5" t="s">
        <v>106</v>
      </c>
    </row>
    <row r="8" spans="1:13" ht="26" x14ac:dyDescent="0.2">
      <c r="A8" s="5">
        <v>7</v>
      </c>
      <c r="B8" s="2" t="s">
        <v>17</v>
      </c>
      <c r="C8" s="2">
        <v>2022</v>
      </c>
      <c r="D8" s="2">
        <v>14</v>
      </c>
      <c r="E8" s="2">
        <v>13</v>
      </c>
      <c r="F8" s="2">
        <f>J8-I8/4</f>
        <v>29.25</v>
      </c>
      <c r="G8" s="2"/>
      <c r="H8" s="2"/>
      <c r="I8" s="2">
        <v>3</v>
      </c>
      <c r="J8" s="2">
        <v>30</v>
      </c>
      <c r="K8" s="2"/>
      <c r="L8" s="14"/>
      <c r="M8" s="5" t="s">
        <v>102</v>
      </c>
    </row>
    <row r="9" spans="1:13" x14ac:dyDescent="0.2">
      <c r="A9" s="5">
        <v>8</v>
      </c>
      <c r="B9" s="13" t="s">
        <v>18</v>
      </c>
      <c r="C9" s="2">
        <v>2022</v>
      </c>
      <c r="D9" s="2">
        <v>30</v>
      </c>
      <c r="E9" s="2">
        <v>9.1</v>
      </c>
      <c r="F9" s="2">
        <f>H9-G9/4</f>
        <v>9.2750000000000004</v>
      </c>
      <c r="G9" s="2">
        <v>6.5</v>
      </c>
      <c r="H9" s="2">
        <v>10.9</v>
      </c>
      <c r="I9" s="2"/>
      <c r="J9" s="2"/>
      <c r="K9" s="2"/>
      <c r="L9" s="14"/>
      <c r="M9" s="5" t="s">
        <v>106</v>
      </c>
    </row>
    <row r="10" spans="1:13" x14ac:dyDescent="0.2">
      <c r="A10" s="5">
        <v>9</v>
      </c>
      <c r="B10" s="2" t="s">
        <v>19</v>
      </c>
      <c r="C10" s="2">
        <v>2023</v>
      </c>
      <c r="D10" s="2">
        <v>209</v>
      </c>
      <c r="E10" s="2">
        <v>8.3000000000000007</v>
      </c>
      <c r="F10" s="2">
        <v>5.2</v>
      </c>
      <c r="G10" s="2">
        <v>6.6</v>
      </c>
      <c r="H10" s="2">
        <v>10.4</v>
      </c>
      <c r="I10" s="2"/>
      <c r="J10" s="2"/>
      <c r="K10" s="2"/>
      <c r="L10" s="14"/>
      <c r="M10" s="5" t="s">
        <v>103</v>
      </c>
    </row>
    <row r="11" spans="1:13" x14ac:dyDescent="0.2">
      <c r="A11" s="5">
        <v>10</v>
      </c>
      <c r="B11" s="13" t="s">
        <v>92</v>
      </c>
      <c r="C11" s="2">
        <v>2023</v>
      </c>
      <c r="D11" s="2">
        <v>122</v>
      </c>
      <c r="E11" s="2">
        <v>8</v>
      </c>
      <c r="F11" s="2">
        <f>L11-K11/2</f>
        <v>19</v>
      </c>
      <c r="G11" s="2"/>
      <c r="H11" s="2"/>
      <c r="I11" s="2"/>
      <c r="J11" s="2"/>
      <c r="K11" s="2">
        <v>2</v>
      </c>
      <c r="L11" s="14">
        <v>20</v>
      </c>
      <c r="M11" s="5" t="s">
        <v>103</v>
      </c>
    </row>
    <row r="12" spans="1:13" x14ac:dyDescent="0.2">
      <c r="A12" s="5">
        <v>11</v>
      </c>
      <c r="B12" s="13" t="s">
        <v>20</v>
      </c>
      <c r="C12" s="2">
        <v>2022</v>
      </c>
      <c r="D12" s="2">
        <v>35</v>
      </c>
      <c r="E12" s="2">
        <v>5.6</v>
      </c>
      <c r="F12" s="2">
        <v>4.4000000000000004</v>
      </c>
      <c r="G12" s="2">
        <v>4.3</v>
      </c>
      <c r="H12" s="2">
        <v>7.8</v>
      </c>
      <c r="I12" s="2"/>
      <c r="J12" s="2"/>
      <c r="K12" s="2"/>
      <c r="L12" s="14"/>
      <c r="M12" s="5" t="s">
        <v>114</v>
      </c>
    </row>
    <row r="13" spans="1:13" x14ac:dyDescent="0.2">
      <c r="A13" s="5">
        <v>12</v>
      </c>
      <c r="B13" s="2" t="s">
        <v>21</v>
      </c>
      <c r="C13" s="2">
        <v>2023</v>
      </c>
      <c r="D13" s="2">
        <v>112</v>
      </c>
      <c r="E13" s="2">
        <v>6</v>
      </c>
      <c r="F13" s="2">
        <f>J13-I13/4</f>
        <v>7.25</v>
      </c>
      <c r="G13" s="2"/>
      <c r="H13" s="2"/>
      <c r="I13" s="2">
        <v>3</v>
      </c>
      <c r="J13" s="2">
        <v>8</v>
      </c>
      <c r="K13" s="2"/>
      <c r="L13" s="14"/>
      <c r="M13" s="5" t="s">
        <v>104</v>
      </c>
    </row>
    <row r="14" spans="1:13" x14ac:dyDescent="0.2">
      <c r="A14" s="5">
        <v>13</v>
      </c>
      <c r="B14" s="2" t="s">
        <v>22</v>
      </c>
      <c r="C14" s="2">
        <v>2022</v>
      </c>
      <c r="D14" s="2">
        <v>205</v>
      </c>
      <c r="E14" s="2">
        <v>7</v>
      </c>
      <c r="F14" s="2">
        <f>L14-K14/2</f>
        <v>12.5</v>
      </c>
      <c r="G14" s="2"/>
      <c r="H14" s="2"/>
      <c r="I14" s="2"/>
      <c r="J14" s="2"/>
      <c r="K14" s="2">
        <v>3</v>
      </c>
      <c r="L14" s="14">
        <v>14</v>
      </c>
      <c r="M14" s="5" t="s">
        <v>109</v>
      </c>
    </row>
    <row r="15" spans="1:13" x14ac:dyDescent="0.2">
      <c r="A15" s="5">
        <v>14</v>
      </c>
      <c r="B15" s="13" t="s">
        <v>35</v>
      </c>
      <c r="C15" s="2">
        <v>2022</v>
      </c>
      <c r="D15" s="2">
        <v>18</v>
      </c>
      <c r="E15" s="2">
        <v>9.1</v>
      </c>
      <c r="F15" s="2">
        <f>H15-G15/4</f>
        <v>9.4250000000000007</v>
      </c>
      <c r="G15" s="2">
        <v>7.5</v>
      </c>
      <c r="H15" s="2">
        <v>11.3</v>
      </c>
      <c r="I15" s="2"/>
      <c r="J15" s="2"/>
      <c r="K15" s="2"/>
      <c r="L15" s="14"/>
      <c r="M15" s="5" t="s">
        <v>110</v>
      </c>
    </row>
    <row r="16" spans="1:13" x14ac:dyDescent="0.2">
      <c r="A16" s="5">
        <v>15</v>
      </c>
      <c r="B16" s="13" t="s">
        <v>35</v>
      </c>
      <c r="C16" s="2">
        <v>2023</v>
      </c>
      <c r="D16" s="11">
        <v>36</v>
      </c>
      <c r="E16" s="11">
        <v>8.1</v>
      </c>
      <c r="F16" s="11">
        <v>4.4000000000000004</v>
      </c>
      <c r="M16" s="5" t="s">
        <v>110</v>
      </c>
    </row>
    <row r="17" spans="1:13" x14ac:dyDescent="0.2">
      <c r="A17" s="5">
        <v>16</v>
      </c>
      <c r="B17" s="2" t="s">
        <v>24</v>
      </c>
      <c r="C17" s="2">
        <v>2023</v>
      </c>
      <c r="D17" s="2">
        <v>32</v>
      </c>
      <c r="E17" s="2">
        <v>11</v>
      </c>
      <c r="F17" s="2">
        <f>L17-K17/2</f>
        <v>10.5</v>
      </c>
      <c r="G17" s="2"/>
      <c r="H17" s="2"/>
      <c r="I17" s="2"/>
      <c r="J17" s="2"/>
      <c r="K17" s="2">
        <v>11</v>
      </c>
      <c r="L17" s="14">
        <v>16</v>
      </c>
      <c r="M17" s="5" t="s">
        <v>106</v>
      </c>
    </row>
    <row r="18" spans="1:13" x14ac:dyDescent="0.2">
      <c r="A18" s="5">
        <v>17</v>
      </c>
      <c r="B18" s="2" t="s">
        <v>25</v>
      </c>
      <c r="C18" s="2">
        <v>2023</v>
      </c>
      <c r="D18" s="2">
        <v>18</v>
      </c>
      <c r="E18" s="2">
        <v>8</v>
      </c>
      <c r="F18" s="2">
        <f>L18-K18/2</f>
        <v>7</v>
      </c>
      <c r="G18" s="2"/>
      <c r="H18" s="2"/>
      <c r="I18" s="2"/>
      <c r="J18" s="2"/>
      <c r="K18" s="2">
        <v>4</v>
      </c>
      <c r="L18" s="14">
        <v>9</v>
      </c>
      <c r="M18" s="5" t="s">
        <v>111</v>
      </c>
    </row>
    <row r="19" spans="1:13" x14ac:dyDescent="0.2">
      <c r="A19" s="5">
        <v>18</v>
      </c>
      <c r="B19" s="2" t="s">
        <v>26</v>
      </c>
      <c r="C19" s="2">
        <v>2022</v>
      </c>
      <c r="D19" s="2">
        <v>230</v>
      </c>
      <c r="E19" s="2">
        <v>7</v>
      </c>
      <c r="F19" s="2">
        <f>L19-K19/2</f>
        <v>7</v>
      </c>
      <c r="G19" s="2"/>
      <c r="H19" s="2"/>
      <c r="I19" s="2"/>
      <c r="J19" s="2"/>
      <c r="K19" s="2">
        <v>4</v>
      </c>
      <c r="L19" s="14">
        <v>9</v>
      </c>
      <c r="M19" s="5" t="s">
        <v>114</v>
      </c>
    </row>
    <row r="20" spans="1:13" ht="26" x14ac:dyDescent="0.2">
      <c r="A20" s="5">
        <v>19</v>
      </c>
      <c r="B20" s="2" t="s">
        <v>27</v>
      </c>
      <c r="C20" s="2">
        <v>2022</v>
      </c>
      <c r="D20" s="2">
        <v>45</v>
      </c>
      <c r="E20" s="2">
        <v>7</v>
      </c>
      <c r="F20" s="2">
        <f>J20-I20/4</f>
        <v>18.75</v>
      </c>
      <c r="G20" s="2"/>
      <c r="H20" s="2"/>
      <c r="I20" s="2">
        <v>1</v>
      </c>
      <c r="J20" s="2">
        <v>19</v>
      </c>
      <c r="K20" s="2">
        <v>5</v>
      </c>
      <c r="L20" s="14">
        <v>10</v>
      </c>
      <c r="M20" s="5" t="s">
        <v>102</v>
      </c>
    </row>
    <row r="21" spans="1:13" x14ac:dyDescent="0.2">
      <c r="A21" s="5">
        <v>20</v>
      </c>
      <c r="B21" s="2" t="s">
        <v>28</v>
      </c>
      <c r="C21" s="2">
        <v>2022</v>
      </c>
      <c r="D21" s="2">
        <v>181</v>
      </c>
      <c r="E21" s="2">
        <v>7</v>
      </c>
      <c r="F21" s="2">
        <f>J21-I21/4</f>
        <v>19.25</v>
      </c>
      <c r="G21" s="2"/>
      <c r="H21" s="2"/>
      <c r="I21" s="2">
        <v>3</v>
      </c>
      <c r="J21" s="2">
        <v>20</v>
      </c>
      <c r="K21" s="2"/>
      <c r="L21" s="14"/>
      <c r="M21" s="5" t="s">
        <v>102</v>
      </c>
    </row>
    <row r="22" spans="1:13" ht="105" x14ac:dyDescent="0.2">
      <c r="A22" s="5">
        <v>21</v>
      </c>
      <c r="B22" s="2" t="s">
        <v>29</v>
      </c>
      <c r="C22" s="2">
        <v>2022</v>
      </c>
      <c r="D22" s="2">
        <v>23</v>
      </c>
      <c r="E22" s="2">
        <v>7</v>
      </c>
      <c r="F22" s="2">
        <f>J22-I22/4</f>
        <v>19.25</v>
      </c>
      <c r="G22" s="2"/>
      <c r="H22" s="2"/>
      <c r="I22" s="2">
        <v>3</v>
      </c>
      <c r="J22" s="2">
        <v>20</v>
      </c>
      <c r="K22" s="2"/>
      <c r="L22" s="14"/>
      <c r="M22" s="16" t="s">
        <v>122</v>
      </c>
    </row>
    <row r="23" spans="1:13" ht="79" x14ac:dyDescent="0.2">
      <c r="A23" s="5">
        <v>22</v>
      </c>
      <c r="B23" s="2" t="s">
        <v>29</v>
      </c>
      <c r="C23" s="2">
        <v>2022</v>
      </c>
      <c r="D23" s="2">
        <v>51</v>
      </c>
      <c r="E23" s="2">
        <v>7</v>
      </c>
      <c r="F23" s="2">
        <f>J23-I23/4</f>
        <v>23.75</v>
      </c>
      <c r="G23" s="2"/>
      <c r="H23" s="2"/>
      <c r="I23" s="2">
        <v>1</v>
      </c>
      <c r="J23" s="2">
        <v>24</v>
      </c>
      <c r="K23" s="2"/>
      <c r="L23" s="14"/>
      <c r="M23" s="16" t="s">
        <v>123</v>
      </c>
    </row>
    <row r="24" spans="1:13" x14ac:dyDescent="0.2">
      <c r="A24" s="5">
        <v>23</v>
      </c>
      <c r="B24" s="13" t="s">
        <v>30</v>
      </c>
      <c r="C24" s="2">
        <v>2023</v>
      </c>
      <c r="D24" s="2">
        <v>54</v>
      </c>
      <c r="E24" s="2">
        <v>7.8</v>
      </c>
      <c r="F24" s="2">
        <f>H24-G24/4</f>
        <v>7.5499999999999989</v>
      </c>
      <c r="G24" s="2">
        <v>6.6</v>
      </c>
      <c r="H24" s="2">
        <v>9.1999999999999993</v>
      </c>
      <c r="I24" s="2"/>
      <c r="J24" s="2"/>
      <c r="K24" s="2"/>
      <c r="L24" s="14"/>
      <c r="M24" s="5" t="s">
        <v>97</v>
      </c>
    </row>
    <row r="25" spans="1:13" ht="53" x14ac:dyDescent="0.2">
      <c r="A25" s="5">
        <v>24</v>
      </c>
      <c r="B25" s="13" t="s">
        <v>31</v>
      </c>
      <c r="C25" s="2">
        <v>2022</v>
      </c>
      <c r="D25" s="2">
        <v>77</v>
      </c>
      <c r="E25" s="2">
        <v>8.23</v>
      </c>
      <c r="F25" s="2">
        <f>H25-G25/4</f>
        <v>20.174999999999997</v>
      </c>
      <c r="G25" s="2">
        <v>4.9000000000000004</v>
      </c>
      <c r="H25" s="2">
        <v>21.4</v>
      </c>
      <c r="I25" s="2"/>
      <c r="J25" s="2"/>
      <c r="K25" s="2"/>
      <c r="L25" s="14"/>
      <c r="M25" s="16" t="s">
        <v>124</v>
      </c>
    </row>
    <row r="26" spans="1:13" x14ac:dyDescent="0.2">
      <c r="A26" s="5">
        <v>25</v>
      </c>
      <c r="B26" s="13" t="s">
        <v>33</v>
      </c>
      <c r="C26" s="2">
        <v>2022</v>
      </c>
      <c r="D26" s="2">
        <v>33</v>
      </c>
      <c r="E26" s="2">
        <v>9.1999999999999993</v>
      </c>
      <c r="F26" s="2">
        <f>J26-I26/4</f>
        <v>19.75</v>
      </c>
      <c r="G26" s="2"/>
      <c r="H26" s="2"/>
      <c r="I26" s="2">
        <v>5</v>
      </c>
      <c r="J26" s="2">
        <v>21</v>
      </c>
      <c r="K26" s="2"/>
      <c r="L26" s="14"/>
      <c r="M26" s="5" t="s">
        <v>97</v>
      </c>
    </row>
    <row r="27" spans="1:13" x14ac:dyDescent="0.2">
      <c r="A27" s="5">
        <v>26</v>
      </c>
      <c r="B27" s="13" t="s">
        <v>32</v>
      </c>
      <c r="C27" s="2">
        <v>2022</v>
      </c>
      <c r="D27" s="2">
        <v>33</v>
      </c>
      <c r="E27" s="2">
        <v>9.1999999999999993</v>
      </c>
      <c r="F27" s="2">
        <f>H27-G27/4</f>
        <v>13.225000000000001</v>
      </c>
      <c r="G27" s="2">
        <v>6.3</v>
      </c>
      <c r="H27" s="2">
        <v>14.8</v>
      </c>
      <c r="I27" s="2"/>
      <c r="J27" s="2"/>
      <c r="K27" s="2"/>
      <c r="L27" s="14"/>
      <c r="M27" s="5" t="s">
        <v>97</v>
      </c>
    </row>
    <row r="30" spans="1:13" x14ac:dyDescent="0.2">
      <c r="A30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C7D5-995F-FE40-BBD0-74C65F18FC9F}">
  <dimension ref="A1:Q4"/>
  <sheetViews>
    <sheetView workbookViewId="0">
      <selection activeCell="E13" sqref="E13"/>
    </sheetView>
  </sheetViews>
  <sheetFormatPr baseColWidth="10" defaultRowHeight="16" x14ac:dyDescent="0.2"/>
  <cols>
    <col min="7" max="7" width="12.6640625" customWidth="1"/>
    <col min="8" max="8" width="26.1640625" customWidth="1"/>
    <col min="9" max="9" width="21" customWidth="1"/>
    <col min="10" max="10" width="17.6640625" customWidth="1"/>
    <col min="11" max="11" width="20.1640625" customWidth="1"/>
    <col min="12" max="12" width="17.1640625" customWidth="1"/>
    <col min="13" max="13" width="15.1640625" customWidth="1"/>
  </cols>
  <sheetData>
    <row r="1" spans="1:17" ht="26" x14ac:dyDescent="0.2">
      <c r="A1" s="5" t="s">
        <v>0</v>
      </c>
      <c r="B1" s="5" t="s">
        <v>53</v>
      </c>
      <c r="C1" s="5" t="s">
        <v>1</v>
      </c>
      <c r="D1" s="5" t="s">
        <v>5</v>
      </c>
      <c r="E1" s="5" t="s">
        <v>2</v>
      </c>
      <c r="F1" s="5" t="s">
        <v>36</v>
      </c>
      <c r="G1" s="5" t="s">
        <v>37</v>
      </c>
      <c r="H1" s="5" t="s">
        <v>3</v>
      </c>
      <c r="I1" s="5" t="s">
        <v>4</v>
      </c>
      <c r="J1" s="2" t="s">
        <v>38</v>
      </c>
      <c r="K1" s="2" t="s">
        <v>39</v>
      </c>
      <c r="L1" s="2" t="s">
        <v>6</v>
      </c>
      <c r="M1" s="2" t="s">
        <v>7</v>
      </c>
      <c r="N1" s="2" t="s">
        <v>40</v>
      </c>
      <c r="O1" s="2" t="s">
        <v>8</v>
      </c>
      <c r="P1" s="4" t="s">
        <v>34</v>
      </c>
      <c r="Q1" s="11" t="s">
        <v>73</v>
      </c>
    </row>
    <row r="2" spans="1:17" x14ac:dyDescent="0.2">
      <c r="A2" s="5">
        <v>1</v>
      </c>
      <c r="B2" s="5" t="s">
        <v>56</v>
      </c>
      <c r="C2" s="5">
        <v>2022</v>
      </c>
      <c r="D2" s="5">
        <v>16</v>
      </c>
      <c r="E2" s="5">
        <v>12.5</v>
      </c>
      <c r="F2" s="9">
        <v>7.5</v>
      </c>
      <c r="G2" s="9">
        <v>17.3</v>
      </c>
      <c r="H2" s="9">
        <f>G2-F2/4</f>
        <v>15.425000000000001</v>
      </c>
      <c r="I2" s="9"/>
      <c r="J2" s="2"/>
      <c r="K2" s="2"/>
      <c r="L2" s="2"/>
      <c r="M2" s="2"/>
      <c r="N2" s="2"/>
      <c r="O2" s="2"/>
      <c r="P2" s="2" t="s">
        <v>42</v>
      </c>
    </row>
    <row r="3" spans="1:17" x14ac:dyDescent="0.2">
      <c r="A3" s="5">
        <v>2</v>
      </c>
      <c r="B3" s="5" t="s">
        <v>116</v>
      </c>
      <c r="C3" s="5">
        <v>2022</v>
      </c>
      <c r="D3" s="5">
        <v>77</v>
      </c>
      <c r="E3" s="5">
        <v>10.38</v>
      </c>
      <c r="F3" s="9">
        <v>5.2</v>
      </c>
      <c r="G3" s="9">
        <v>16.600000000000001</v>
      </c>
      <c r="H3" s="9">
        <f>G3-F3/4</f>
        <v>15.3</v>
      </c>
      <c r="I3" s="9"/>
      <c r="J3" s="2"/>
      <c r="K3" s="2"/>
      <c r="L3" s="2"/>
      <c r="M3" s="2"/>
      <c r="N3" s="2"/>
      <c r="O3" s="2"/>
      <c r="P3" s="2"/>
    </row>
    <row r="4" spans="1:17" x14ac:dyDescent="0.2">
      <c r="F4" s="10"/>
      <c r="G4" s="10"/>
      <c r="H4" s="10"/>
      <c r="I4" s="10"/>
      <c r="J4" s="8"/>
      <c r="K4" s="8"/>
      <c r="L4" s="8"/>
      <c r="M4" s="8"/>
      <c r="N4" s="8"/>
      <c r="O4" s="8"/>
      <c r="P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B58F-F075-2F4F-B5AE-D8BA5E12E8AA}">
  <dimension ref="A1:P6"/>
  <sheetViews>
    <sheetView workbookViewId="0">
      <selection activeCell="I22" sqref="I22"/>
    </sheetView>
  </sheetViews>
  <sheetFormatPr baseColWidth="10" defaultRowHeight="16" x14ac:dyDescent="0.2"/>
  <cols>
    <col min="6" max="6" width="24" customWidth="1"/>
    <col min="7" max="7" width="23.33203125" customWidth="1"/>
    <col min="8" max="8" width="24.6640625" customWidth="1"/>
    <col min="9" max="9" width="24.33203125" customWidth="1"/>
    <col min="10" max="10" width="23.1640625" customWidth="1"/>
    <col min="11" max="11" width="28.1640625" customWidth="1"/>
    <col min="12" max="12" width="20" customWidth="1"/>
    <col min="13" max="13" width="19.6640625" customWidth="1"/>
    <col min="14" max="14" width="16.5" customWidth="1"/>
    <col min="15" max="15" width="19.6640625" customWidth="1"/>
  </cols>
  <sheetData>
    <row r="1" spans="1:16" ht="26" x14ac:dyDescent="0.2">
      <c r="A1" s="5" t="s">
        <v>0</v>
      </c>
      <c r="B1" s="5" t="s">
        <v>14</v>
      </c>
      <c r="C1" s="5" t="s">
        <v>1</v>
      </c>
      <c r="D1" s="5" t="s">
        <v>5</v>
      </c>
      <c r="E1" s="5" t="s">
        <v>2</v>
      </c>
      <c r="F1" s="5" t="s">
        <v>36</v>
      </c>
      <c r="G1" s="5" t="s">
        <v>37</v>
      </c>
      <c r="H1" s="5" t="s">
        <v>3</v>
      </c>
      <c r="I1" s="5" t="s">
        <v>4</v>
      </c>
      <c r="J1" s="2" t="s">
        <v>38</v>
      </c>
      <c r="K1" s="2" t="s">
        <v>39</v>
      </c>
      <c r="L1" s="2" t="s">
        <v>6</v>
      </c>
      <c r="M1" s="2" t="s">
        <v>7</v>
      </c>
      <c r="N1" s="2" t="s">
        <v>40</v>
      </c>
      <c r="O1" s="2" t="s">
        <v>8</v>
      </c>
      <c r="P1" s="4" t="s">
        <v>34</v>
      </c>
    </row>
    <row r="2" spans="1:16" x14ac:dyDescent="0.2">
      <c r="A2" s="5">
        <v>1</v>
      </c>
      <c r="B2" s="2" t="s">
        <v>48</v>
      </c>
      <c r="C2" s="9">
        <v>2022</v>
      </c>
      <c r="D2" s="9">
        <v>21</v>
      </c>
      <c r="E2" s="9">
        <v>5.6</v>
      </c>
      <c r="F2" s="9">
        <v>1.7</v>
      </c>
      <c r="G2" s="9">
        <v>10.4</v>
      </c>
      <c r="H2" s="9">
        <v>1.5</v>
      </c>
      <c r="I2" s="9"/>
      <c r="J2" s="2"/>
      <c r="K2" s="2"/>
      <c r="L2" s="2"/>
      <c r="M2" s="2"/>
      <c r="N2" s="2"/>
      <c r="O2" s="2"/>
      <c r="P2" s="2" t="s">
        <v>42</v>
      </c>
    </row>
    <row r="3" spans="1:16" x14ac:dyDescent="0.2">
      <c r="A3" s="5">
        <v>2</v>
      </c>
      <c r="B3" s="2" t="s">
        <v>54</v>
      </c>
      <c r="C3" s="9">
        <v>2022</v>
      </c>
      <c r="D3" s="9">
        <v>57</v>
      </c>
      <c r="E3" s="9">
        <v>8.5</v>
      </c>
      <c r="F3" s="9">
        <v>7.3</v>
      </c>
      <c r="G3" s="9">
        <v>9.9</v>
      </c>
      <c r="H3" s="9">
        <v>5</v>
      </c>
      <c r="I3" s="9"/>
      <c r="J3" s="2"/>
      <c r="K3" s="2"/>
      <c r="L3" s="2"/>
      <c r="M3" s="2"/>
      <c r="N3" s="2"/>
      <c r="O3" s="2"/>
      <c r="P3" s="2" t="s">
        <v>42</v>
      </c>
    </row>
    <row r="4" spans="1:16" x14ac:dyDescent="0.2">
      <c r="A4" s="5">
        <v>3</v>
      </c>
      <c r="B4" s="2" t="s">
        <v>35</v>
      </c>
      <c r="C4" s="9">
        <v>2022</v>
      </c>
      <c r="D4" s="9">
        <v>34</v>
      </c>
      <c r="E4" s="9">
        <v>10.1</v>
      </c>
      <c r="F4" s="9">
        <v>6.6</v>
      </c>
      <c r="G4" s="9">
        <v>14.7</v>
      </c>
      <c r="H4" s="9">
        <v>6.1</v>
      </c>
      <c r="I4" s="9"/>
      <c r="J4" s="2"/>
      <c r="K4" s="2"/>
      <c r="L4" s="2"/>
      <c r="M4" s="2"/>
      <c r="N4" s="2"/>
      <c r="O4" s="2"/>
      <c r="P4" s="2" t="s">
        <v>55</v>
      </c>
    </row>
    <row r="5" spans="1:16" x14ac:dyDescent="0.2">
      <c r="A5" s="5">
        <v>4</v>
      </c>
      <c r="B5" s="2" t="s">
        <v>30</v>
      </c>
      <c r="C5" s="9">
        <v>2023</v>
      </c>
      <c r="D5" s="9">
        <v>79</v>
      </c>
      <c r="E5" s="9">
        <v>9.5</v>
      </c>
      <c r="F5" s="9">
        <v>7.4</v>
      </c>
      <c r="G5" s="9">
        <v>12.3</v>
      </c>
      <c r="H5" s="9">
        <v>10.9</v>
      </c>
      <c r="I5" s="9">
        <v>5.8</v>
      </c>
      <c r="J5" s="2">
        <v>4.3</v>
      </c>
      <c r="K5" s="2">
        <v>7.6</v>
      </c>
      <c r="L5" s="2"/>
      <c r="M5" s="2"/>
      <c r="N5" s="2"/>
      <c r="O5" s="2"/>
      <c r="P5" s="2" t="s">
        <v>42</v>
      </c>
    </row>
    <row r="6" spans="1:16" x14ac:dyDescent="0.2">
      <c r="A6" s="6">
        <v>5</v>
      </c>
      <c r="B6" s="2" t="s">
        <v>33</v>
      </c>
      <c r="C6" s="9">
        <v>2022</v>
      </c>
      <c r="D6" s="9">
        <v>34</v>
      </c>
      <c r="E6" s="9">
        <v>9.8000000000000007</v>
      </c>
      <c r="F6" s="9">
        <v>5.9</v>
      </c>
      <c r="G6" s="9">
        <v>21.4</v>
      </c>
      <c r="H6" s="9">
        <f>G6-F6/4</f>
        <v>19.924999999999997</v>
      </c>
      <c r="I6" s="9"/>
      <c r="J6" s="2"/>
      <c r="K6" s="2"/>
      <c r="L6" s="2"/>
      <c r="M6" s="2"/>
      <c r="N6" s="2"/>
      <c r="O6" s="2"/>
      <c r="P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E394-3905-6F48-B8FE-3EC23526A7BB}">
  <dimension ref="A1:P27"/>
  <sheetViews>
    <sheetView workbookViewId="0">
      <selection activeCell="I24" sqref="I24"/>
    </sheetView>
  </sheetViews>
  <sheetFormatPr baseColWidth="10" defaultRowHeight="16" x14ac:dyDescent="0.2"/>
  <cols>
    <col min="6" max="6" width="19.33203125" customWidth="1"/>
    <col min="7" max="7" width="19.5" customWidth="1"/>
    <col min="10" max="10" width="19.6640625" customWidth="1"/>
    <col min="11" max="11" width="20" customWidth="1"/>
    <col min="12" max="12" width="19.33203125" customWidth="1"/>
    <col min="13" max="13" width="16.6640625" customWidth="1"/>
    <col min="14" max="14" width="15.6640625" customWidth="1"/>
    <col min="15" max="15" width="14.83203125" customWidth="1"/>
  </cols>
  <sheetData>
    <row r="1" spans="1:16" ht="26" x14ac:dyDescent="0.2">
      <c r="A1" s="6" t="s">
        <v>0</v>
      </c>
      <c r="B1" s="2" t="s">
        <v>14</v>
      </c>
      <c r="C1" s="2" t="s">
        <v>1</v>
      </c>
      <c r="D1" s="2" t="s">
        <v>5</v>
      </c>
      <c r="E1" s="2" t="s">
        <v>2</v>
      </c>
      <c r="F1" s="2" t="s">
        <v>36</v>
      </c>
      <c r="G1" s="2" t="s">
        <v>37</v>
      </c>
      <c r="H1" s="2" t="s">
        <v>3</v>
      </c>
      <c r="I1" s="3" t="s">
        <v>4</v>
      </c>
      <c r="J1" s="2" t="s">
        <v>38</v>
      </c>
      <c r="K1" s="2" t="s">
        <v>39</v>
      </c>
      <c r="L1" s="2" t="s">
        <v>6</v>
      </c>
      <c r="M1" s="2" t="s">
        <v>7</v>
      </c>
      <c r="N1" s="2" t="s">
        <v>40</v>
      </c>
      <c r="O1" s="2" t="s">
        <v>8</v>
      </c>
      <c r="P1" s="4" t="s">
        <v>34</v>
      </c>
    </row>
    <row r="2" spans="1:16" x14ac:dyDescent="0.2">
      <c r="A2" s="5">
        <v>1</v>
      </c>
      <c r="B2" s="2" t="s">
        <v>44</v>
      </c>
      <c r="C2" s="2">
        <v>2022</v>
      </c>
      <c r="D2" s="2"/>
      <c r="E2" s="2">
        <v>2.2999999999999998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">
      <c r="A3" s="5">
        <v>2</v>
      </c>
      <c r="B3" s="2" t="s">
        <v>45</v>
      </c>
      <c r="C3" s="2">
        <v>2023</v>
      </c>
      <c r="D3" s="2"/>
      <c r="E3" s="2">
        <v>1.46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">
      <c r="A4" s="5">
        <v>3</v>
      </c>
      <c r="B4" s="2" t="s">
        <v>46</v>
      </c>
      <c r="C4" s="2">
        <v>2023</v>
      </c>
      <c r="D4" s="2"/>
      <c r="E4" s="2"/>
      <c r="F4" s="2">
        <v>1.35</v>
      </c>
      <c r="G4" s="2">
        <v>4.9000000000000004</v>
      </c>
      <c r="H4" s="2"/>
      <c r="I4" s="2">
        <v>2.44</v>
      </c>
      <c r="J4" s="2"/>
      <c r="K4" s="2"/>
      <c r="L4" s="2"/>
      <c r="M4" s="2"/>
      <c r="N4" s="2"/>
      <c r="O4" s="2"/>
      <c r="P4" s="2" t="s">
        <v>42</v>
      </c>
    </row>
    <row r="5" spans="1:16" x14ac:dyDescent="0.2">
      <c r="A5" s="5">
        <v>4</v>
      </c>
      <c r="B5" s="2" t="s">
        <v>47</v>
      </c>
      <c r="C5" s="2">
        <v>2023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5">
        <v>5</v>
      </c>
      <c r="B6" s="2" t="s">
        <v>48</v>
      </c>
      <c r="C6" s="2">
        <v>2022</v>
      </c>
      <c r="D6" s="2"/>
      <c r="E6" s="2">
        <v>1.33</v>
      </c>
      <c r="F6" s="2"/>
      <c r="G6" s="2"/>
      <c r="H6" s="2"/>
      <c r="I6" s="2"/>
      <c r="J6" s="2"/>
      <c r="K6" s="2"/>
      <c r="L6" s="2"/>
      <c r="M6" s="2"/>
      <c r="N6" s="2"/>
      <c r="O6" s="2"/>
      <c r="P6" s="2" t="s">
        <v>42</v>
      </c>
    </row>
    <row r="7" spans="1:16" x14ac:dyDescent="0.2">
      <c r="A7" s="5">
        <v>6</v>
      </c>
      <c r="B7" s="2" t="s">
        <v>18</v>
      </c>
      <c r="C7" s="2">
        <v>2022</v>
      </c>
      <c r="D7" s="2"/>
      <c r="E7" s="2">
        <v>2.4300000000000002</v>
      </c>
      <c r="F7" s="2">
        <v>1.82</v>
      </c>
      <c r="G7" s="2">
        <v>3.26</v>
      </c>
      <c r="H7" s="2"/>
      <c r="I7" s="2"/>
      <c r="J7" s="2"/>
      <c r="K7" s="2"/>
      <c r="L7" s="2"/>
      <c r="M7" s="2"/>
      <c r="N7" s="2"/>
      <c r="O7" s="2"/>
      <c r="P7" s="2" t="s">
        <v>42</v>
      </c>
    </row>
    <row r="8" spans="1:16" ht="26" x14ac:dyDescent="0.2">
      <c r="A8" s="5">
        <v>7</v>
      </c>
      <c r="B8" s="2" t="s">
        <v>50</v>
      </c>
      <c r="C8" s="2">
        <v>2022</v>
      </c>
      <c r="D8" s="2"/>
      <c r="E8" s="2"/>
      <c r="F8" s="2">
        <v>1.5</v>
      </c>
      <c r="G8" s="2">
        <v>1.7</v>
      </c>
      <c r="H8" s="2"/>
      <c r="I8" s="2"/>
      <c r="J8" s="2"/>
      <c r="K8" s="2"/>
      <c r="L8" s="2"/>
      <c r="M8" s="2"/>
      <c r="N8" s="2"/>
      <c r="O8" s="2"/>
      <c r="P8" s="2" t="s">
        <v>42</v>
      </c>
    </row>
    <row r="9" spans="1:16" ht="26" x14ac:dyDescent="0.2">
      <c r="A9" s="5">
        <v>7</v>
      </c>
      <c r="B9" s="2" t="s">
        <v>51</v>
      </c>
      <c r="C9" s="2">
        <v>2022</v>
      </c>
      <c r="D9" s="2"/>
      <c r="E9" s="2"/>
      <c r="F9" s="2">
        <v>1.2</v>
      </c>
      <c r="G9" s="2">
        <v>1.6</v>
      </c>
      <c r="H9" s="2"/>
      <c r="I9" s="2"/>
      <c r="J9" s="2"/>
      <c r="K9" s="2"/>
      <c r="L9" s="2"/>
      <c r="M9" s="2"/>
      <c r="N9" s="2"/>
      <c r="O9" s="2"/>
      <c r="P9" s="2" t="s">
        <v>42</v>
      </c>
    </row>
    <row r="10" spans="1:16" x14ac:dyDescent="0.2">
      <c r="A10" s="5">
        <v>7</v>
      </c>
      <c r="B10" s="2" t="s">
        <v>52</v>
      </c>
      <c r="C10" s="2">
        <v>2022</v>
      </c>
      <c r="D10" s="2"/>
      <c r="E10" s="2"/>
      <c r="F10" s="2">
        <v>1.7</v>
      </c>
      <c r="G10" s="2">
        <v>2</v>
      </c>
      <c r="H10" s="2"/>
      <c r="I10" s="2"/>
      <c r="J10" s="2"/>
      <c r="K10" s="2"/>
      <c r="L10" s="2"/>
      <c r="M10" s="2"/>
      <c r="N10" s="2"/>
      <c r="O10" s="2"/>
      <c r="P10" s="2" t="s">
        <v>42</v>
      </c>
    </row>
    <row r="11" spans="1:16" x14ac:dyDescent="0.2">
      <c r="A11" s="5">
        <v>8</v>
      </c>
      <c r="B11" s="2" t="s">
        <v>23</v>
      </c>
      <c r="C11" s="2">
        <v>2022</v>
      </c>
      <c r="D11" s="2">
        <v>68</v>
      </c>
      <c r="E11" s="2"/>
      <c r="F11" s="2"/>
      <c r="G11" s="2"/>
      <c r="H11" s="2"/>
      <c r="I11" s="2"/>
      <c r="J11" s="2"/>
      <c r="K11" s="2"/>
      <c r="L11" s="2">
        <v>1.3</v>
      </c>
      <c r="M11" s="2">
        <v>1.6</v>
      </c>
      <c r="N11" s="2"/>
      <c r="O11" s="2"/>
      <c r="P11" s="2" t="s">
        <v>42</v>
      </c>
    </row>
    <row r="12" spans="1:16" x14ac:dyDescent="0.2">
      <c r="A12" s="5">
        <v>9</v>
      </c>
      <c r="B12" s="2" t="s">
        <v>49</v>
      </c>
      <c r="C12" s="2">
        <v>2023</v>
      </c>
      <c r="D12" s="2"/>
      <c r="E12" s="2">
        <v>0.19400000000000001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">
      <c r="A13" s="5">
        <v>10</v>
      </c>
      <c r="B13" s="2" t="s">
        <v>31</v>
      </c>
      <c r="C13" s="2">
        <v>2022</v>
      </c>
      <c r="D13" s="2"/>
      <c r="E13" s="2">
        <v>3.012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2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2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2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2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2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2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413E-FA02-6F4E-9ABC-9E40CC6EA6BA}">
  <dimension ref="A1"/>
  <sheetViews>
    <sheetView workbookViewId="0">
      <selection activeCell="M26" sqref="M26"/>
    </sheetView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9660-F8DC-D243-8C41-3950388A81FF}">
  <dimension ref="A1:F25"/>
  <sheetViews>
    <sheetView workbookViewId="0">
      <selection activeCell="H28" sqref="H28"/>
    </sheetView>
  </sheetViews>
  <sheetFormatPr baseColWidth="10" defaultRowHeight="16" x14ac:dyDescent="0.2"/>
  <cols>
    <col min="2" max="2" width="25.5" customWidth="1"/>
    <col min="5" max="5" width="15.6640625" customWidth="1"/>
    <col min="6" max="6" width="25.1640625" customWidth="1"/>
  </cols>
  <sheetData>
    <row r="1" spans="1:6" x14ac:dyDescent="0.2">
      <c r="A1" s="6" t="s">
        <v>0</v>
      </c>
      <c r="B1" s="2" t="s">
        <v>53</v>
      </c>
      <c r="C1" s="2" t="s">
        <v>1</v>
      </c>
      <c r="D1" s="2" t="s">
        <v>94</v>
      </c>
      <c r="E1" s="2" t="s">
        <v>95</v>
      </c>
      <c r="F1" s="8"/>
    </row>
    <row r="2" spans="1:6" x14ac:dyDescent="0.2">
      <c r="A2" s="6">
        <v>1</v>
      </c>
      <c r="B2" s="2" t="s">
        <v>118</v>
      </c>
      <c r="C2" s="2">
        <v>2022</v>
      </c>
      <c r="D2" s="2">
        <v>314</v>
      </c>
      <c r="E2" s="2">
        <v>0</v>
      </c>
      <c r="F2" s="8"/>
    </row>
    <row r="3" spans="1:6" x14ac:dyDescent="0.2">
      <c r="A3" s="6">
        <v>2</v>
      </c>
      <c r="B3" s="2" t="s">
        <v>118</v>
      </c>
      <c r="C3" s="2">
        <v>2022</v>
      </c>
      <c r="D3" s="2">
        <v>810</v>
      </c>
      <c r="E3" s="2">
        <v>0</v>
      </c>
      <c r="F3" s="8"/>
    </row>
    <row r="4" spans="1:6" x14ac:dyDescent="0.2">
      <c r="A4" s="6">
        <v>3</v>
      </c>
      <c r="B4" s="2" t="s">
        <v>59</v>
      </c>
      <c r="C4" s="2">
        <v>2022</v>
      </c>
      <c r="D4" s="2">
        <v>226</v>
      </c>
      <c r="E4" s="2">
        <v>0</v>
      </c>
      <c r="F4" s="8"/>
    </row>
    <row r="5" spans="1:6" x14ac:dyDescent="0.2">
      <c r="A5" s="6">
        <v>4</v>
      </c>
      <c r="B5" s="5" t="s">
        <v>57</v>
      </c>
      <c r="C5" s="5">
        <v>2023</v>
      </c>
      <c r="D5" s="5">
        <v>521</v>
      </c>
      <c r="E5" s="5">
        <v>2</v>
      </c>
    </row>
    <row r="6" spans="1:6" x14ac:dyDescent="0.2">
      <c r="A6" s="6">
        <v>5</v>
      </c>
      <c r="B6" s="5" t="s">
        <v>58</v>
      </c>
      <c r="C6" s="5">
        <v>2023</v>
      </c>
      <c r="D6" s="5">
        <v>29984</v>
      </c>
      <c r="E6" s="5">
        <v>15</v>
      </c>
    </row>
    <row r="7" spans="1:6" x14ac:dyDescent="0.2">
      <c r="A7" s="6">
        <v>6</v>
      </c>
      <c r="B7" s="5" t="s">
        <v>11</v>
      </c>
      <c r="C7" s="5">
        <v>2022</v>
      </c>
      <c r="D7" s="5">
        <v>185</v>
      </c>
      <c r="E7" s="5">
        <v>0</v>
      </c>
    </row>
    <row r="8" spans="1:6" x14ac:dyDescent="0.2">
      <c r="A8" s="6">
        <v>7</v>
      </c>
      <c r="B8" s="5" t="s">
        <v>60</v>
      </c>
      <c r="C8" s="5">
        <v>2022</v>
      </c>
      <c r="D8" s="5">
        <v>179</v>
      </c>
      <c r="E8" s="5">
        <v>0</v>
      </c>
    </row>
    <row r="9" spans="1:6" x14ac:dyDescent="0.2">
      <c r="A9" s="6">
        <v>8</v>
      </c>
      <c r="B9" s="5" t="s">
        <v>61</v>
      </c>
      <c r="C9" s="5">
        <v>2022</v>
      </c>
      <c r="D9" s="5">
        <v>30</v>
      </c>
      <c r="E9" s="5">
        <v>0</v>
      </c>
    </row>
    <row r="10" spans="1:6" x14ac:dyDescent="0.2">
      <c r="A10" s="6">
        <v>9</v>
      </c>
      <c r="B10" s="5" t="s">
        <v>62</v>
      </c>
      <c r="C10" s="5">
        <v>2022</v>
      </c>
      <c r="D10" s="5">
        <v>30</v>
      </c>
      <c r="E10" s="5">
        <v>0</v>
      </c>
    </row>
    <row r="11" spans="1:6" x14ac:dyDescent="0.2">
      <c r="A11" s="6">
        <v>10</v>
      </c>
      <c r="B11" s="5" t="s">
        <v>17</v>
      </c>
      <c r="C11" s="5">
        <v>2022</v>
      </c>
      <c r="D11" s="5">
        <v>14</v>
      </c>
      <c r="E11" s="5">
        <v>0</v>
      </c>
    </row>
    <row r="12" spans="1:6" x14ac:dyDescent="0.2">
      <c r="A12" s="6">
        <v>11</v>
      </c>
      <c r="B12" s="5" t="s">
        <v>63</v>
      </c>
      <c r="C12" s="5">
        <v>2022</v>
      </c>
      <c r="D12" s="5">
        <v>255</v>
      </c>
      <c r="E12" s="5">
        <v>0</v>
      </c>
    </row>
    <row r="13" spans="1:6" x14ac:dyDescent="0.2">
      <c r="A13" s="6">
        <v>12</v>
      </c>
      <c r="B13" s="5" t="s">
        <v>19</v>
      </c>
      <c r="C13" s="5">
        <v>2023</v>
      </c>
      <c r="D13" s="5">
        <v>368</v>
      </c>
      <c r="E13" s="5">
        <v>0</v>
      </c>
    </row>
    <row r="14" spans="1:6" x14ac:dyDescent="0.2">
      <c r="A14" s="6">
        <v>13</v>
      </c>
      <c r="B14" s="5" t="s">
        <v>64</v>
      </c>
      <c r="C14" s="5">
        <v>2023</v>
      </c>
      <c r="D14" s="5">
        <v>264</v>
      </c>
      <c r="E14" s="5">
        <v>0</v>
      </c>
    </row>
    <row r="15" spans="1:6" x14ac:dyDescent="0.2">
      <c r="A15" s="6">
        <v>14</v>
      </c>
      <c r="B15" s="5" t="s">
        <v>22</v>
      </c>
      <c r="C15" s="5">
        <v>2023</v>
      </c>
      <c r="D15" s="5">
        <v>205</v>
      </c>
      <c r="E15" s="5">
        <v>0</v>
      </c>
    </row>
    <row r="16" spans="1:6" x14ac:dyDescent="0.2">
      <c r="A16" s="6">
        <v>15</v>
      </c>
      <c r="B16" s="5" t="s">
        <v>65</v>
      </c>
      <c r="C16" s="5">
        <v>2023</v>
      </c>
      <c r="D16" s="5">
        <v>382</v>
      </c>
      <c r="E16" s="5">
        <v>27</v>
      </c>
    </row>
    <row r="17" spans="1:5" x14ac:dyDescent="0.2">
      <c r="A17" s="6">
        <v>16</v>
      </c>
      <c r="B17" s="5" t="s">
        <v>66</v>
      </c>
      <c r="C17" s="5">
        <v>2023</v>
      </c>
      <c r="D17" s="5">
        <v>32</v>
      </c>
      <c r="E17" s="5">
        <v>0</v>
      </c>
    </row>
    <row r="18" spans="1:5" x14ac:dyDescent="0.2">
      <c r="A18" s="6">
        <v>17</v>
      </c>
      <c r="B18" s="5" t="s">
        <v>67</v>
      </c>
      <c r="C18" s="5">
        <v>2023</v>
      </c>
      <c r="D18" s="5">
        <v>565</v>
      </c>
      <c r="E18" s="5">
        <v>1</v>
      </c>
    </row>
    <row r="19" spans="1:5" x14ac:dyDescent="0.2">
      <c r="A19" s="6">
        <v>18</v>
      </c>
      <c r="B19" s="5" t="s">
        <v>68</v>
      </c>
      <c r="C19" s="5">
        <v>2023</v>
      </c>
      <c r="D19" s="5">
        <v>160</v>
      </c>
      <c r="E19" s="5">
        <v>9</v>
      </c>
    </row>
    <row r="20" spans="1:5" x14ac:dyDescent="0.2">
      <c r="A20" s="6">
        <v>19</v>
      </c>
      <c r="B20" s="5" t="s">
        <v>117</v>
      </c>
      <c r="C20" s="5">
        <v>2022</v>
      </c>
      <c r="D20" s="5">
        <v>549</v>
      </c>
      <c r="E20" s="5">
        <v>0</v>
      </c>
    </row>
    <row r="21" spans="1:5" x14ac:dyDescent="0.2">
      <c r="A21" s="6">
        <v>20</v>
      </c>
      <c r="B21" s="5" t="s">
        <v>69</v>
      </c>
      <c r="C21" s="5">
        <v>2023</v>
      </c>
      <c r="D21" s="5">
        <v>30221</v>
      </c>
      <c r="E21" s="5">
        <v>38</v>
      </c>
    </row>
    <row r="22" spans="1:5" x14ac:dyDescent="0.2">
      <c r="A22" s="6">
        <v>21</v>
      </c>
      <c r="B22" s="5" t="s">
        <v>70</v>
      </c>
      <c r="C22" s="5">
        <v>2022</v>
      </c>
      <c r="D22" s="5">
        <v>1256</v>
      </c>
      <c r="E22" s="5">
        <v>0</v>
      </c>
    </row>
    <row r="23" spans="1:5" x14ac:dyDescent="0.2">
      <c r="A23" s="6">
        <v>22</v>
      </c>
      <c r="B23" s="5" t="s">
        <v>71</v>
      </c>
      <c r="C23" s="5">
        <v>2022</v>
      </c>
      <c r="D23" s="5">
        <v>181</v>
      </c>
      <c r="E23" s="5">
        <v>0</v>
      </c>
    </row>
    <row r="24" spans="1:5" x14ac:dyDescent="0.2">
      <c r="A24" s="6">
        <v>23</v>
      </c>
      <c r="B24" s="5" t="s">
        <v>72</v>
      </c>
      <c r="C24" s="5">
        <v>2022</v>
      </c>
      <c r="D24" s="5">
        <v>528</v>
      </c>
      <c r="E24" s="5">
        <v>0</v>
      </c>
    </row>
    <row r="25" spans="1:5" x14ac:dyDescent="0.2">
      <c r="A25" s="6">
        <v>24</v>
      </c>
      <c r="B25" s="5" t="s">
        <v>72</v>
      </c>
      <c r="C25" s="5">
        <v>2022</v>
      </c>
      <c r="D25" s="5">
        <v>136</v>
      </c>
      <c r="E25" s="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F8ECB-8B91-774A-8021-482C980B7593}">
  <dimension ref="A1:D34"/>
  <sheetViews>
    <sheetView topLeftCell="A3" workbookViewId="0">
      <selection activeCell="N24" sqref="N24"/>
    </sheetView>
  </sheetViews>
  <sheetFormatPr baseColWidth="10" defaultRowHeight="16" x14ac:dyDescent="0.2"/>
  <sheetData>
    <row r="1" spans="1:4" x14ac:dyDescent="0.2">
      <c r="A1" t="s">
        <v>75</v>
      </c>
      <c r="B1" t="s">
        <v>87</v>
      </c>
      <c r="C1" t="s">
        <v>88</v>
      </c>
      <c r="D1" t="s">
        <v>89</v>
      </c>
    </row>
    <row r="2" spans="1:4" x14ac:dyDescent="0.2">
      <c r="A2" t="s">
        <v>76</v>
      </c>
      <c r="B2" t="s">
        <v>74</v>
      </c>
      <c r="C2">
        <v>24</v>
      </c>
      <c r="D2">
        <v>1</v>
      </c>
    </row>
    <row r="3" spans="1:4" x14ac:dyDescent="0.2">
      <c r="A3" t="s">
        <v>76</v>
      </c>
      <c r="B3" t="s">
        <v>90</v>
      </c>
      <c r="C3">
        <v>0</v>
      </c>
      <c r="D3">
        <v>0</v>
      </c>
    </row>
    <row r="4" spans="1:4" x14ac:dyDescent="0.2">
      <c r="A4" t="s">
        <v>76</v>
      </c>
      <c r="B4" t="s">
        <v>91</v>
      </c>
      <c r="C4">
        <v>0</v>
      </c>
      <c r="D4">
        <v>0</v>
      </c>
    </row>
    <row r="5" spans="1:4" x14ac:dyDescent="0.2">
      <c r="A5" t="s">
        <v>77</v>
      </c>
      <c r="B5" t="s">
        <v>74</v>
      </c>
      <c r="C5">
        <v>21</v>
      </c>
      <c r="D5">
        <v>0.875</v>
      </c>
    </row>
    <row r="6" spans="1:4" x14ac:dyDescent="0.2">
      <c r="A6" t="s">
        <v>77</v>
      </c>
      <c r="B6" t="s">
        <v>90</v>
      </c>
      <c r="C6">
        <v>0</v>
      </c>
      <c r="D6">
        <v>0</v>
      </c>
    </row>
    <row r="7" spans="1:4" x14ac:dyDescent="0.2">
      <c r="A7" t="s">
        <v>77</v>
      </c>
      <c r="B7" t="s">
        <v>91</v>
      </c>
      <c r="C7">
        <v>3</v>
      </c>
      <c r="D7">
        <f>3/24</f>
        <v>0.125</v>
      </c>
    </row>
    <row r="8" spans="1:4" x14ac:dyDescent="0.2">
      <c r="A8" t="s">
        <v>78</v>
      </c>
      <c r="B8" t="s">
        <v>74</v>
      </c>
      <c r="C8">
        <v>24</v>
      </c>
      <c r="D8">
        <v>1</v>
      </c>
    </row>
    <row r="9" spans="1:4" x14ac:dyDescent="0.2">
      <c r="A9" t="s">
        <v>78</v>
      </c>
      <c r="B9" t="s">
        <v>90</v>
      </c>
      <c r="C9">
        <v>0</v>
      </c>
      <c r="D9">
        <v>0</v>
      </c>
    </row>
    <row r="10" spans="1:4" x14ac:dyDescent="0.2">
      <c r="A10" t="s">
        <v>78</v>
      </c>
      <c r="B10" t="s">
        <v>91</v>
      </c>
      <c r="C10">
        <v>0</v>
      </c>
      <c r="D10">
        <v>0</v>
      </c>
    </row>
    <row r="11" spans="1:4" x14ac:dyDescent="0.2">
      <c r="A11" t="s">
        <v>79</v>
      </c>
      <c r="B11" t="s">
        <v>74</v>
      </c>
      <c r="C11">
        <v>24</v>
      </c>
      <c r="D11">
        <v>1</v>
      </c>
    </row>
    <row r="12" spans="1:4" x14ac:dyDescent="0.2">
      <c r="A12" t="s">
        <v>79</v>
      </c>
      <c r="B12" t="s">
        <v>90</v>
      </c>
      <c r="C12">
        <v>0</v>
      </c>
      <c r="D12">
        <v>0</v>
      </c>
    </row>
    <row r="13" spans="1:4" x14ac:dyDescent="0.2">
      <c r="A13" t="s">
        <v>79</v>
      </c>
      <c r="B13" t="s">
        <v>91</v>
      </c>
      <c r="C13">
        <v>0</v>
      </c>
      <c r="D13">
        <v>0</v>
      </c>
    </row>
    <row r="14" spans="1:4" x14ac:dyDescent="0.2">
      <c r="A14" t="s">
        <v>80</v>
      </c>
      <c r="B14" t="s">
        <v>74</v>
      </c>
      <c r="C14">
        <v>24</v>
      </c>
      <c r="D14">
        <v>1</v>
      </c>
    </row>
    <row r="15" spans="1:4" x14ac:dyDescent="0.2">
      <c r="A15" t="s">
        <v>80</v>
      </c>
      <c r="B15" t="s">
        <v>90</v>
      </c>
      <c r="C15">
        <v>0</v>
      </c>
      <c r="D15">
        <v>0</v>
      </c>
    </row>
    <row r="16" spans="1:4" x14ac:dyDescent="0.2">
      <c r="A16" t="s">
        <v>80</v>
      </c>
      <c r="B16" t="s">
        <v>91</v>
      </c>
      <c r="C16">
        <v>0</v>
      </c>
      <c r="D16">
        <v>0</v>
      </c>
    </row>
    <row r="17" spans="1:4" x14ac:dyDescent="0.2">
      <c r="A17" t="s">
        <v>81</v>
      </c>
      <c r="B17" t="s">
        <v>74</v>
      </c>
      <c r="C17">
        <v>24</v>
      </c>
      <c r="D17">
        <v>1</v>
      </c>
    </row>
    <row r="18" spans="1:4" x14ac:dyDescent="0.2">
      <c r="A18" t="s">
        <v>81</v>
      </c>
      <c r="B18" t="s">
        <v>90</v>
      </c>
      <c r="C18">
        <v>0</v>
      </c>
      <c r="D18">
        <v>0</v>
      </c>
    </row>
    <row r="19" spans="1:4" x14ac:dyDescent="0.2">
      <c r="A19" t="s">
        <v>81</v>
      </c>
      <c r="B19" t="s">
        <v>91</v>
      </c>
      <c r="C19">
        <v>0</v>
      </c>
      <c r="D19">
        <v>0</v>
      </c>
    </row>
    <row r="20" spans="1:4" x14ac:dyDescent="0.2">
      <c r="A20" t="s">
        <v>82</v>
      </c>
      <c r="B20" t="s">
        <v>74</v>
      </c>
      <c r="C20">
        <v>23</v>
      </c>
      <c r="D20">
        <f>23/24</f>
        <v>0.95833333333333337</v>
      </c>
    </row>
    <row r="21" spans="1:4" x14ac:dyDescent="0.2">
      <c r="A21" t="s">
        <v>82</v>
      </c>
      <c r="B21" t="s">
        <v>90</v>
      </c>
      <c r="C21">
        <v>1</v>
      </c>
      <c r="D21">
        <f>1/24</f>
        <v>4.1666666666666664E-2</v>
      </c>
    </row>
    <row r="22" spans="1:4" x14ac:dyDescent="0.2">
      <c r="A22" t="s">
        <v>82</v>
      </c>
      <c r="B22" t="s">
        <v>91</v>
      </c>
      <c r="C22">
        <v>0</v>
      </c>
      <c r="D22">
        <v>0</v>
      </c>
    </row>
    <row r="23" spans="1:4" x14ac:dyDescent="0.2">
      <c r="A23" t="s">
        <v>83</v>
      </c>
      <c r="B23" t="s">
        <v>74</v>
      </c>
      <c r="C23">
        <v>7</v>
      </c>
      <c r="D23">
        <f>7/23</f>
        <v>0.30434782608695654</v>
      </c>
    </row>
    <row r="24" spans="1:4" x14ac:dyDescent="0.2">
      <c r="A24" t="s">
        <v>83</v>
      </c>
      <c r="B24" t="s">
        <v>90</v>
      </c>
      <c r="C24">
        <v>12</v>
      </c>
      <c r="D24">
        <f>12/23</f>
        <v>0.52173913043478259</v>
      </c>
    </row>
    <row r="25" spans="1:4" x14ac:dyDescent="0.2">
      <c r="A25" t="s">
        <v>83</v>
      </c>
      <c r="B25" t="s">
        <v>91</v>
      </c>
      <c r="C25">
        <v>4</v>
      </c>
      <c r="D25">
        <f>4/23</f>
        <v>0.17391304347826086</v>
      </c>
    </row>
    <row r="26" spans="1:4" x14ac:dyDescent="0.2">
      <c r="A26" t="s">
        <v>84</v>
      </c>
      <c r="B26" t="s">
        <v>74</v>
      </c>
      <c r="C26">
        <v>9</v>
      </c>
      <c r="D26">
        <f>9/22</f>
        <v>0.40909090909090912</v>
      </c>
    </row>
    <row r="27" spans="1:4" x14ac:dyDescent="0.2">
      <c r="A27" t="s">
        <v>84</v>
      </c>
      <c r="B27" t="s">
        <v>90</v>
      </c>
      <c r="C27">
        <v>9</v>
      </c>
      <c r="D27">
        <f>9/22</f>
        <v>0.40909090909090912</v>
      </c>
    </row>
    <row r="28" spans="1:4" x14ac:dyDescent="0.2">
      <c r="A28" t="s">
        <v>84</v>
      </c>
      <c r="B28" t="s">
        <v>91</v>
      </c>
      <c r="C28">
        <v>4</v>
      </c>
      <c r="D28">
        <f>4/22</f>
        <v>0.18181818181818182</v>
      </c>
    </row>
    <row r="29" spans="1:4" x14ac:dyDescent="0.2">
      <c r="A29" t="s">
        <v>85</v>
      </c>
      <c r="B29" t="s">
        <v>74</v>
      </c>
      <c r="C29">
        <v>11</v>
      </c>
      <c r="D29">
        <f>11/24</f>
        <v>0.45833333333333331</v>
      </c>
    </row>
    <row r="30" spans="1:4" x14ac:dyDescent="0.2">
      <c r="A30" t="s">
        <v>85</v>
      </c>
      <c r="B30" t="s">
        <v>90</v>
      </c>
      <c r="C30">
        <v>9</v>
      </c>
      <c r="D30">
        <f>9/24</f>
        <v>0.375</v>
      </c>
    </row>
    <row r="31" spans="1:4" x14ac:dyDescent="0.2">
      <c r="A31" t="s">
        <v>85</v>
      </c>
      <c r="B31" t="s">
        <v>91</v>
      </c>
      <c r="C31">
        <v>4</v>
      </c>
      <c r="D31">
        <f>4/24</f>
        <v>0.16666666666666666</v>
      </c>
    </row>
    <row r="32" spans="1:4" x14ac:dyDescent="0.2">
      <c r="A32" t="s">
        <v>86</v>
      </c>
      <c r="B32" t="s">
        <v>74</v>
      </c>
      <c r="C32">
        <v>19</v>
      </c>
      <c r="D32">
        <f>19/24</f>
        <v>0.79166666666666663</v>
      </c>
    </row>
    <row r="33" spans="1:4" x14ac:dyDescent="0.2">
      <c r="A33" t="s">
        <v>86</v>
      </c>
      <c r="B33" t="s">
        <v>90</v>
      </c>
      <c r="C33">
        <v>5</v>
      </c>
      <c r="D33">
        <f>5/24</f>
        <v>0.20833333333333334</v>
      </c>
    </row>
    <row r="34" spans="1:4" x14ac:dyDescent="0.2">
      <c r="A34" t="s">
        <v>86</v>
      </c>
      <c r="B34" t="s">
        <v>91</v>
      </c>
      <c r="C34">
        <v>0</v>
      </c>
      <c r="D34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map</vt:lpstr>
      <vt:lpstr>incubation_period</vt:lpstr>
      <vt:lpstr>incubation _period_2</vt:lpstr>
      <vt:lpstr>generation_interval</vt:lpstr>
      <vt:lpstr>serial_interval</vt:lpstr>
      <vt:lpstr>R0</vt:lpstr>
      <vt:lpstr>RT</vt:lpstr>
      <vt:lpstr>CFR</vt:lpstr>
      <vt:lpstr>quality_mm</vt:lpstr>
      <vt:lpstr>quality_cohort</vt:lpstr>
      <vt:lpstr>quality_cseries</vt:lpstr>
      <vt:lpstr>quality_csectional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2023-09-10T23:32:33Z</dcterms:created>
  <dcterms:modified xsi:type="dcterms:W3CDTF">2023-11-02T22:14:32Z</dcterms:modified>
</cp:coreProperties>
</file>