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тервер лаба\"/>
    </mc:Choice>
  </mc:AlternateContent>
  <xr:revisionPtr revIDLastSave="0" documentId="13_ncr:1_{0E442C5B-C250-4F45-98BA-AC2ECA1D2A12}" xr6:coauthVersionLast="47" xr6:coauthVersionMax="47" xr10:uidLastSave="{00000000-0000-0000-0000-000000000000}"/>
  <bookViews>
    <workbookView xWindow="45" yWindow="150" windowWidth="28710" windowHeight="152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H32" i="1"/>
  <c r="E40" i="1"/>
  <c r="H40" i="1" s="1"/>
  <c r="S3" i="1" l="1"/>
  <c r="S4" i="1" s="1"/>
  <c r="B13" i="1"/>
  <c r="A17" i="1" s="1"/>
  <c r="B12" i="1"/>
  <c r="S5" i="1" l="1"/>
  <c r="S6" i="1" s="1"/>
  <c r="S7" i="1" s="1"/>
  <c r="B17" i="1"/>
  <c r="B18" i="1"/>
  <c r="C17" i="1" l="1"/>
  <c r="D17" i="1"/>
  <c r="B32" i="1"/>
  <c r="A18" i="1"/>
  <c r="D18" i="1" s="1"/>
  <c r="A19" i="1"/>
  <c r="B19" i="1"/>
  <c r="C19" i="1" l="1"/>
  <c r="D19" i="1"/>
  <c r="C33" i="1"/>
  <c r="E18" i="1"/>
  <c r="F18" i="1" s="1"/>
  <c r="C32" i="1"/>
  <c r="E17" i="1"/>
  <c r="F17" i="1" s="1"/>
  <c r="C18" i="1"/>
  <c r="B33" i="1"/>
  <c r="A33" i="1"/>
  <c r="A20" i="1"/>
  <c r="B20" i="1"/>
  <c r="C20" i="1" l="1"/>
  <c r="C34" i="1"/>
  <c r="E19" i="1"/>
  <c r="F19" i="1" s="1"/>
  <c r="D20" i="1"/>
  <c r="B34" i="1"/>
  <c r="A34" i="1"/>
  <c r="A21" i="1"/>
  <c r="B21" i="1"/>
  <c r="C21" i="1" l="1"/>
  <c r="D21" i="1"/>
  <c r="C35" i="1"/>
  <c r="E20" i="1"/>
  <c r="F20" i="1" s="1"/>
  <c r="B35" i="1"/>
  <c r="A35" i="1"/>
  <c r="A22" i="1"/>
  <c r="B22" i="1"/>
  <c r="D22" i="1" l="1"/>
  <c r="E22" i="1" s="1"/>
  <c r="F22" i="1" s="1"/>
  <c r="C22" i="1"/>
  <c r="C36" i="1"/>
  <c r="E21" i="1"/>
  <c r="F21" i="1" s="1"/>
  <c r="A36" i="1"/>
  <c r="B36" i="1"/>
  <c r="A23" i="1"/>
  <c r="B23" i="1"/>
  <c r="D23" i="1" l="1"/>
  <c r="E23" i="1" s="1"/>
  <c r="F23" i="1" s="1"/>
  <c r="C23" i="1"/>
  <c r="A37" i="1"/>
  <c r="A24" i="1"/>
  <c r="B24" i="1"/>
  <c r="C24" i="1" l="1"/>
  <c r="D24" i="1"/>
  <c r="E24" i="1" l="1"/>
  <c r="F24" i="1" s="1"/>
  <c r="D25" i="1"/>
  <c r="C37" i="1"/>
  <c r="C39" i="1" s="1"/>
  <c r="N10" i="1" a="1"/>
  <c r="N10" i="1" s="1"/>
  <c r="N13" i="1" l="1" a="1"/>
  <c r="N13" i="1" s="1"/>
  <c r="N14" i="1" s="1"/>
  <c r="N15" i="1" s="1"/>
  <c r="D32" i="1" s="1"/>
  <c r="O13" i="1" a="1"/>
  <c r="O13" i="1" s="1"/>
  <c r="E32" i="1" l="1"/>
  <c r="D33" i="1"/>
  <c r="E33" i="1" s="1"/>
  <c r="D34" i="1"/>
  <c r="E34" i="1" s="1"/>
  <c r="D36" i="1"/>
  <c r="E36" i="1" s="1"/>
  <c r="D37" i="1"/>
  <c r="E37" i="1" s="1"/>
  <c r="D35" i="1"/>
  <c r="E35" i="1" s="1"/>
  <c r="I32" i="1"/>
  <c r="F32" i="1"/>
  <c r="G32" i="1" s="1"/>
  <c r="I35" i="1" l="1"/>
  <c r="F35" i="1"/>
  <c r="G35" i="1" s="1"/>
  <c r="H35" i="1" s="1"/>
  <c r="I34" i="1"/>
  <c r="F34" i="1"/>
  <c r="G34" i="1" s="1"/>
  <c r="H34" i="1" s="1"/>
  <c r="F37" i="1"/>
  <c r="G37" i="1" s="1"/>
  <c r="H37" i="1" s="1"/>
  <c r="I37" i="1"/>
  <c r="I36" i="1"/>
  <c r="F36" i="1"/>
  <c r="G36" i="1" s="1"/>
  <c r="H36" i="1" s="1"/>
  <c r="I33" i="1"/>
  <c r="I39" i="1" s="1"/>
  <c r="F33" i="1"/>
  <c r="G33" i="1" s="1"/>
  <c r="H33" i="1" s="1"/>
  <c r="D39" i="1"/>
  <c r="E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<sst xmlns="http://schemas.openxmlformats.org/spreadsheetml/2006/main" count="57" uniqueCount="46">
  <si>
    <t>xi+1)</t>
  </si>
  <si>
    <t>xi*</t>
  </si>
  <si>
    <t>ni</t>
  </si>
  <si>
    <t>ni/n</t>
  </si>
  <si>
    <t>ni/n/h</t>
  </si>
  <si>
    <t>ВЫБОРОЧНОЕ СРЕДНЕЕ</t>
  </si>
  <si>
    <t>МАКС</t>
  </si>
  <si>
    <t>МИН</t>
  </si>
  <si>
    <t>ОБЪЁМ ВЫБОРКИ n =</t>
  </si>
  <si>
    <t>КОЛ-ВО ИНТЕРВАЛОВ ПО ФОРМУЛЕ СТЕРДЖЕССА k =</t>
  </si>
  <si>
    <t>ОКРУГЛЕНИЕ k=</t>
  </si>
  <si>
    <t>РАЗМАХ ВЫБОРКИ w =</t>
  </si>
  <si>
    <t>ДЛИНА КАЖДОГО ИНТЕРВАЛА h=</t>
  </si>
  <si>
    <t>ОКРУГЛЕНИЕ h С ТОЧНОСТЬЮ ДО 0,1 =</t>
  </si>
  <si>
    <t>[xi</t>
  </si>
  <si>
    <t xml:space="preserve"> x-ср =</t>
  </si>
  <si>
    <t>ВЫБОРОЧНАЯ ДИСПЕРСИЯ</t>
  </si>
  <si>
    <t>Dв =</t>
  </si>
  <si>
    <t>s2 =</t>
  </si>
  <si>
    <t>s =</t>
  </si>
  <si>
    <t>ИНТЕРВАЛЬНЫЙ СТАТИСТИЧЕСКИЙ РЯД</t>
  </si>
  <si>
    <t>Исходные данные</t>
  </si>
  <si>
    <t>Проверка гипотезы о законе распределения по критерию Пирсона</t>
  </si>
  <si>
    <t>pi</t>
  </si>
  <si>
    <t>n*pi</t>
  </si>
  <si>
    <t>ni-n*pi</t>
  </si>
  <si>
    <t>(ni-n*pi)2</t>
  </si>
  <si>
    <t>(ni-n*pi)2/npi</t>
  </si>
  <si>
    <t>ni^2/npi</t>
  </si>
  <si>
    <t>СУММЫ</t>
  </si>
  <si>
    <t>хи2расч=</t>
  </si>
  <si>
    <t>k-r-1=</t>
  </si>
  <si>
    <t>хи2крит=</t>
  </si>
  <si>
    <t>F*n(x) =</t>
  </si>
  <si>
    <t>при x в</t>
  </si>
  <si>
    <t>1я</t>
  </si>
  <si>
    <t>2я</t>
  </si>
  <si>
    <t>3я</t>
  </si>
  <si>
    <t>4я</t>
  </si>
  <si>
    <t>5я</t>
  </si>
  <si>
    <t>6я</t>
  </si>
  <si>
    <t>7я</t>
  </si>
  <si>
    <t>8я</t>
  </si>
  <si>
    <t>9я</t>
  </si>
  <si>
    <t>k = 6 после слияний трех последних интервалов в один</t>
  </si>
  <si>
    <t>r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</si>
</sst>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6" borderId="1" xfId="0" applyFill="1" applyBorder="1"/>
    <xf numFmtId="0" fontId="0" fillId="7" borderId="1" xfId="0" applyFill="1" applyBorder="1"/>
    <xf numFmtId="11" fontId="0" fillId="7" borderId="1" xfId="0" applyNumberFormat="1" applyFill="1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относительных</a:t>
            </a:r>
            <a:r>
              <a:rPr lang="ru-RU" baseline="0"/>
              <a:t> частот</a:t>
            </a:r>
          </a:p>
        </c:rich>
      </c:tx>
      <c:layout>
        <c:manualLayout>
          <c:xMode val="edge"/>
          <c:yMode val="edge"/>
          <c:x val="0.2789026927189656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Лист1!$C$17:$C$24</c:f>
              <c:numCache>
                <c:formatCode>General</c:formatCode>
                <c:ptCount val="8"/>
                <c:pt idx="0">
                  <c:v>8.6</c:v>
                </c:pt>
                <c:pt idx="1">
                  <c:v>13.799999999999999</c:v>
                </c:pt>
                <c:pt idx="2">
                  <c:v>19</c:v>
                </c:pt>
                <c:pt idx="3">
                  <c:v>24.199999999999996</c:v>
                </c:pt>
                <c:pt idx="4">
                  <c:v>29.4</c:v>
                </c:pt>
                <c:pt idx="5">
                  <c:v>34.599999999999994</c:v>
                </c:pt>
                <c:pt idx="6">
                  <c:v>39.799999999999997</c:v>
                </c:pt>
                <c:pt idx="7">
                  <c:v>45</c:v>
                </c:pt>
              </c:numCache>
            </c:numRef>
          </c:cat>
          <c:val>
            <c:numRef>
              <c:f>Лист1!$F$17:$F$24</c:f>
              <c:numCache>
                <c:formatCode>General</c:formatCode>
                <c:ptCount val="8"/>
                <c:pt idx="0">
                  <c:v>2.7E-2</c:v>
                </c:pt>
                <c:pt idx="1">
                  <c:v>2.9000000000000001E-2</c:v>
                </c:pt>
                <c:pt idx="2">
                  <c:v>3.6999999999999998E-2</c:v>
                </c:pt>
                <c:pt idx="3">
                  <c:v>3.6999999999999998E-2</c:v>
                </c:pt>
                <c:pt idx="4">
                  <c:v>3.5000000000000003E-2</c:v>
                </c:pt>
                <c:pt idx="5">
                  <c:v>2.3E-2</c:v>
                </c:pt>
                <c:pt idx="6">
                  <c:v>4.0000000000000001E-3</c:v>
                </c:pt>
                <c:pt idx="7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6C-4262-8E96-0E22C2A0A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"/>
        <c:axId val="1316032080"/>
        <c:axId val="1316028240"/>
      </c:barChart>
      <c:catAx>
        <c:axId val="1316032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Середины</a:t>
                </a:r>
                <a:r>
                  <a:rPr lang="ru-RU" baseline="0"/>
                  <a:t> интервалов</a:t>
                </a:r>
                <a:endParaRPr lang="ru-B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316028240"/>
        <c:crosses val="autoZero"/>
        <c:auto val="1"/>
        <c:lblAlgn val="ctr"/>
        <c:lblOffset val="100"/>
        <c:noMultiLvlLbl val="0"/>
      </c:catAx>
      <c:valAx>
        <c:axId val="131602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ni/n/h</a:t>
                </a:r>
                <a:endParaRPr lang="ru-B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31603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aseline="0"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эмпирической функции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2я</c:v>
          </c:tx>
          <c:spPr>
            <a:ln w="19050" cap="rnd">
              <a:solidFill>
                <a:schemeClr val="accent1"/>
              </a:solidFill>
              <a:round/>
              <a:headEnd type="triangle"/>
              <a:tailEnd type="none"/>
            </a:ln>
            <a:effectLst/>
          </c:spPr>
          <c:marker>
            <c:symbol val="none"/>
          </c:marker>
          <c:xVal>
            <c:numRef>
              <c:f>Лист1!$C$58:$D$58</c:f>
              <c:numCache>
                <c:formatCode>General</c:formatCode>
                <c:ptCount val="2"/>
                <c:pt idx="0">
                  <c:v>8.6</c:v>
                </c:pt>
                <c:pt idx="1">
                  <c:v>13.8</c:v>
                </c:pt>
              </c:numCache>
            </c:numRef>
          </c:xVal>
          <c:yVal>
            <c:numRef>
              <c:f>Лист1!$C$59:$D$59</c:f>
              <c:numCache>
                <c:formatCode>General</c:formatCode>
                <c:ptCount val="2"/>
                <c:pt idx="0">
                  <c:v>0.14000000000000001</c:v>
                </c:pt>
                <c:pt idx="1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03-4491-9EE5-DA443F5301F1}"/>
            </c:ext>
          </c:extLst>
        </c:ser>
        <c:ser>
          <c:idx val="1"/>
          <c:order val="1"/>
          <c:tx>
            <c:v>1я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Лист1!$C$55:$D$55</c:f>
              <c:numCache>
                <c:formatCode>General</c:formatCode>
                <c:ptCount val="2"/>
                <c:pt idx="0">
                  <c:v>6</c:v>
                </c:pt>
                <c:pt idx="1">
                  <c:v>8.6</c:v>
                </c:pt>
              </c:numCache>
            </c:numRef>
          </c:xVal>
          <c:yVal>
            <c:numRef>
              <c:f>Лист1!$C$56:$D$56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03-4491-9EE5-DA443F5301F1}"/>
            </c:ext>
          </c:extLst>
        </c:ser>
        <c:ser>
          <c:idx val="2"/>
          <c:order val="2"/>
          <c:tx>
            <c:strRef>
              <c:f>Лист1!$B$61</c:f>
              <c:strCache>
                <c:ptCount val="1"/>
                <c:pt idx="0">
                  <c:v>3я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  <a:headEnd type="stealth"/>
            </a:ln>
            <a:effectLst/>
          </c:spPr>
          <c:marker>
            <c:symbol val="none"/>
          </c:marker>
          <c:xVal>
            <c:numRef>
              <c:f>Лист1!$C$61:$D$61</c:f>
              <c:numCache>
                <c:formatCode>General</c:formatCode>
                <c:ptCount val="2"/>
                <c:pt idx="0">
                  <c:v>13.8</c:v>
                </c:pt>
                <c:pt idx="1">
                  <c:v>19</c:v>
                </c:pt>
              </c:numCache>
            </c:numRef>
          </c:xVal>
          <c:yVal>
            <c:numRef>
              <c:f>Лист1!$C$62:$D$62</c:f>
              <c:numCache>
                <c:formatCode>General</c:formatCode>
                <c:ptCount val="2"/>
                <c:pt idx="0">
                  <c:v>0.28999999999999998</c:v>
                </c:pt>
                <c:pt idx="1">
                  <c:v>0.28999999999999998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03-4491-9EE5-DA443F5301F1}"/>
            </c:ext>
          </c:extLst>
        </c:ser>
        <c:ser>
          <c:idx val="3"/>
          <c:order val="3"/>
          <c:tx>
            <c:strRef>
              <c:f>Лист1!$B$64</c:f>
              <c:strCache>
                <c:ptCount val="1"/>
                <c:pt idx="0">
                  <c:v>4я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Лист1!$C$64:$D$64</c:f>
              <c:numCache>
                <c:formatCode>General</c:formatCode>
                <c:ptCount val="2"/>
                <c:pt idx="0">
                  <c:v>19</c:v>
                </c:pt>
                <c:pt idx="1">
                  <c:v>24.2</c:v>
                </c:pt>
              </c:numCache>
            </c:numRef>
          </c:xVal>
          <c:yVal>
            <c:numRef>
              <c:f>Лист1!$C$65:$D$65</c:f>
              <c:numCache>
                <c:formatCode>General</c:formatCode>
                <c:ptCount val="2"/>
                <c:pt idx="0">
                  <c:v>0.48</c:v>
                </c:pt>
                <c:pt idx="1">
                  <c:v>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03-4491-9EE5-DA443F5301F1}"/>
            </c:ext>
          </c:extLst>
        </c:ser>
        <c:ser>
          <c:idx val="4"/>
          <c:order val="4"/>
          <c:tx>
            <c:strRef>
              <c:f>Лист1!$B$67</c:f>
              <c:strCache>
                <c:ptCount val="1"/>
                <c:pt idx="0">
                  <c:v>5я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  <a:headEnd type="stealth"/>
            </a:ln>
            <a:effectLst/>
          </c:spPr>
          <c:marker>
            <c:symbol val="none"/>
          </c:marker>
          <c:xVal>
            <c:numRef>
              <c:f>Лист1!$C$67:$D$67</c:f>
              <c:numCache>
                <c:formatCode>General</c:formatCode>
                <c:ptCount val="2"/>
                <c:pt idx="0">
                  <c:v>24.2</c:v>
                </c:pt>
                <c:pt idx="1">
                  <c:v>29.4</c:v>
                </c:pt>
              </c:numCache>
            </c:numRef>
          </c:xVal>
          <c:yVal>
            <c:numRef>
              <c:f>Лист1!$C$68:$D$68</c:f>
              <c:numCache>
                <c:formatCode>General</c:formatCode>
                <c:ptCount val="2"/>
                <c:pt idx="0">
                  <c:v>0.67</c:v>
                </c:pt>
                <c:pt idx="1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E03-4491-9EE5-DA443F5301F1}"/>
            </c:ext>
          </c:extLst>
        </c:ser>
        <c:ser>
          <c:idx val="5"/>
          <c:order val="5"/>
          <c:tx>
            <c:strRef>
              <c:f>Лист1!$B$70</c:f>
              <c:strCache>
                <c:ptCount val="1"/>
                <c:pt idx="0">
                  <c:v>6я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  <a:headEnd type="stealth"/>
            </a:ln>
            <a:effectLst/>
          </c:spPr>
          <c:marker>
            <c:symbol val="none"/>
          </c:marker>
          <c:xVal>
            <c:numRef>
              <c:f>Лист1!$C$70:$D$70</c:f>
              <c:numCache>
                <c:formatCode>General</c:formatCode>
                <c:ptCount val="2"/>
                <c:pt idx="0">
                  <c:v>29.4</c:v>
                </c:pt>
                <c:pt idx="1">
                  <c:v>34.6</c:v>
                </c:pt>
              </c:numCache>
            </c:numRef>
          </c:xVal>
          <c:yVal>
            <c:numRef>
              <c:f>Лист1!$C$71:$D$71</c:f>
              <c:numCache>
                <c:formatCode>General</c:formatCode>
                <c:ptCount val="2"/>
                <c:pt idx="0">
                  <c:v>0.85</c:v>
                </c:pt>
                <c:pt idx="1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E03-4491-9EE5-DA443F5301F1}"/>
            </c:ext>
          </c:extLst>
        </c:ser>
        <c:ser>
          <c:idx val="6"/>
          <c:order val="6"/>
          <c:tx>
            <c:strRef>
              <c:f>Лист1!$B$73</c:f>
              <c:strCache>
                <c:ptCount val="1"/>
                <c:pt idx="0">
                  <c:v>7я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  <a:headEnd type="stealth"/>
            </a:ln>
            <a:effectLst/>
          </c:spPr>
          <c:marker>
            <c:symbol val="none"/>
          </c:marker>
          <c:xVal>
            <c:numRef>
              <c:f>Лист1!$C$73:$D$73</c:f>
              <c:numCache>
                <c:formatCode>General</c:formatCode>
                <c:ptCount val="2"/>
                <c:pt idx="0">
                  <c:v>34.6</c:v>
                </c:pt>
                <c:pt idx="1">
                  <c:v>39.799999999999997</c:v>
                </c:pt>
              </c:numCache>
            </c:numRef>
          </c:xVal>
          <c:yVal>
            <c:numRef>
              <c:f>Лист1!$C$74:$D$74</c:f>
              <c:numCache>
                <c:formatCode>General</c:formatCode>
                <c:ptCount val="2"/>
                <c:pt idx="0">
                  <c:v>0.97</c:v>
                </c:pt>
                <c:pt idx="1">
                  <c:v>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E03-4491-9EE5-DA443F5301F1}"/>
            </c:ext>
          </c:extLst>
        </c:ser>
        <c:ser>
          <c:idx val="7"/>
          <c:order val="7"/>
          <c:tx>
            <c:strRef>
              <c:f>Лист1!$B$76</c:f>
              <c:strCache>
                <c:ptCount val="1"/>
                <c:pt idx="0">
                  <c:v>8я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  <a:headEnd type="stealth"/>
            </a:ln>
            <a:effectLst/>
          </c:spPr>
          <c:marker>
            <c:symbol val="none"/>
          </c:marker>
          <c:xVal>
            <c:numRef>
              <c:f>Лист1!$C$76:$D$76</c:f>
              <c:numCache>
                <c:formatCode>General</c:formatCode>
                <c:ptCount val="2"/>
                <c:pt idx="0">
                  <c:v>39.799999999999997</c:v>
                </c:pt>
                <c:pt idx="1">
                  <c:v>45</c:v>
                </c:pt>
              </c:numCache>
            </c:numRef>
          </c:xVal>
          <c:yVal>
            <c:numRef>
              <c:f>Лист1!$C$77:$D$77</c:f>
              <c:numCache>
                <c:formatCode>General</c:formatCode>
                <c:ptCount val="2"/>
                <c:pt idx="0">
                  <c:v>0.99</c:v>
                </c:pt>
                <c:pt idx="1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E03-4491-9EE5-DA443F5301F1}"/>
            </c:ext>
          </c:extLst>
        </c:ser>
        <c:ser>
          <c:idx val="8"/>
          <c:order val="8"/>
          <c:tx>
            <c:strRef>
              <c:f>Лист1!$B$79</c:f>
              <c:strCache>
                <c:ptCount val="1"/>
                <c:pt idx="0">
                  <c:v>9я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  <a:headEnd type="stealth"/>
            </a:ln>
            <a:effectLst/>
          </c:spPr>
          <c:marker>
            <c:symbol val="none"/>
          </c:marker>
          <c:xVal>
            <c:numRef>
              <c:f>Лист1!$C$79:$D$79</c:f>
              <c:numCache>
                <c:formatCode>General</c:formatCode>
                <c:ptCount val="2"/>
                <c:pt idx="0">
                  <c:v>45</c:v>
                </c:pt>
                <c:pt idx="1">
                  <c:v>50</c:v>
                </c:pt>
              </c:numCache>
            </c:numRef>
          </c:xVal>
          <c:yVal>
            <c:numRef>
              <c:f>Лист1!$C$80:$D$80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E03-4491-9EE5-DA443F530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983231"/>
        <c:axId val="655980831"/>
      </c:scatterChart>
      <c:valAx>
        <c:axId val="655983231"/>
        <c:scaling>
          <c:orientation val="minMax"/>
          <c:max val="50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55980831"/>
        <c:crosses val="autoZero"/>
        <c:crossBetween val="midCat"/>
        <c:majorUnit val="5.2"/>
      </c:valAx>
      <c:valAx>
        <c:axId val="655980831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55983231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274154</xdr:colOff>
      <xdr:row>16</xdr:row>
      <xdr:rowOff>80547</xdr:rowOff>
    </xdr:from>
    <xdr:to>
      <xdr:col>18</xdr:col>
      <xdr:colOff>66675</xdr:colOff>
      <xdr:row>32</xdr:row>
      <xdr:rowOff>104774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F2E1E2E-AC97-7FBA-FDAA-7844D077C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581025</xdr:colOff>
      <xdr:row>53</xdr:row>
      <xdr:rowOff>185737</xdr:rowOff>
    </xdr:from>
    <xdr:to>
      <xdr:col>15</xdr:col>
      <xdr:colOff>104775</xdr:colOff>
      <xdr:row>70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0E0EA25-EF39-DA04-1F11-CE7043E8F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tabSelected="1" topLeftCell="A25" zoomScale="115" zoomScaleNormal="115" workbookViewId="0">
      <selection activeCell="M40" sqref="M40"/>
    </sheetView>
  </sheetViews>
  <sheetFormatPr defaultRowHeight="15" x14ac:dyDescent="0.25"/>
  <cols>
    <col min="2" max="2" width="12" bestFit="1" customWidth="1"/>
  </cols>
  <sheetData>
    <row r="1" spans="1:19" x14ac:dyDescent="0.25">
      <c r="A1" s="22" t="s">
        <v>21</v>
      </c>
      <c r="B1" s="23"/>
      <c r="C1" s="23"/>
      <c r="D1" s="23"/>
      <c r="E1" s="23"/>
      <c r="F1" s="23"/>
      <c r="G1" s="23"/>
      <c r="H1" s="23"/>
      <c r="I1" s="23"/>
      <c r="J1" s="23"/>
    </row>
    <row r="2" spans="1:19" x14ac:dyDescent="0.25">
      <c r="A2" s="1">
        <v>18</v>
      </c>
      <c r="B2" s="1">
        <v>35</v>
      </c>
      <c r="C2" s="1">
        <v>32</v>
      </c>
      <c r="D2" s="1">
        <v>11</v>
      </c>
      <c r="E2" s="1">
        <v>30</v>
      </c>
      <c r="F2" s="1">
        <v>17</v>
      </c>
      <c r="G2" s="1">
        <v>19</v>
      </c>
      <c r="H2" s="1">
        <v>30</v>
      </c>
      <c r="I2" s="1">
        <v>13</v>
      </c>
      <c r="J2" s="1">
        <v>17</v>
      </c>
      <c r="M2" s="24" t="s">
        <v>8</v>
      </c>
      <c r="N2" s="24"/>
      <c r="O2" s="24"/>
      <c r="P2" s="24"/>
      <c r="Q2" s="24"/>
      <c r="R2" s="24"/>
      <c r="S2" s="3">
        <v>100</v>
      </c>
    </row>
    <row r="3" spans="1:19" x14ac:dyDescent="0.25">
      <c r="A3" s="1">
        <v>33</v>
      </c>
      <c r="B3" s="1">
        <v>16</v>
      </c>
      <c r="C3" s="1">
        <v>7</v>
      </c>
      <c r="D3" s="1">
        <v>11</v>
      </c>
      <c r="E3" s="1">
        <v>31</v>
      </c>
      <c r="F3" s="1">
        <v>42</v>
      </c>
      <c r="G3" s="1">
        <v>29</v>
      </c>
      <c r="H3" s="1">
        <v>35</v>
      </c>
      <c r="I3" s="1">
        <v>18</v>
      </c>
      <c r="J3" s="1">
        <v>37</v>
      </c>
      <c r="M3" s="24" t="s">
        <v>9</v>
      </c>
      <c r="N3" s="24"/>
      <c r="O3" s="24"/>
      <c r="P3" s="24"/>
      <c r="Q3" s="24"/>
      <c r="R3" s="24"/>
      <c r="S3" s="3">
        <f>1+LOG(S2,2)</f>
        <v>7.6438561897747253</v>
      </c>
    </row>
    <row r="4" spans="1:19" x14ac:dyDescent="0.25">
      <c r="A4" s="1">
        <v>9</v>
      </c>
      <c r="B4" s="1">
        <v>21</v>
      </c>
      <c r="C4" s="1">
        <v>22</v>
      </c>
      <c r="D4" s="1">
        <v>22</v>
      </c>
      <c r="E4" s="1">
        <v>11</v>
      </c>
      <c r="F4" s="1">
        <v>27</v>
      </c>
      <c r="G4" s="1">
        <v>7</v>
      </c>
      <c r="H4" s="1">
        <v>16</v>
      </c>
      <c r="I4" s="1">
        <v>36</v>
      </c>
      <c r="J4" s="1">
        <v>11</v>
      </c>
      <c r="M4" s="24" t="s">
        <v>10</v>
      </c>
      <c r="N4" s="24"/>
      <c r="O4" s="24"/>
      <c r="P4" s="24"/>
      <c r="Q4" s="24"/>
      <c r="R4" s="24"/>
      <c r="S4" s="3">
        <f>ROUND(S3,0)</f>
        <v>8</v>
      </c>
    </row>
    <row r="5" spans="1:19" x14ac:dyDescent="0.25">
      <c r="A5" s="1">
        <v>16</v>
      </c>
      <c r="B5" s="1">
        <v>14</v>
      </c>
      <c r="C5" s="1">
        <v>7</v>
      </c>
      <c r="D5" s="1">
        <v>28</v>
      </c>
      <c r="E5" s="1">
        <v>13</v>
      </c>
      <c r="F5" s="1">
        <v>29</v>
      </c>
      <c r="G5" s="1">
        <v>7</v>
      </c>
      <c r="H5" s="1">
        <v>31</v>
      </c>
      <c r="I5" s="1">
        <v>12</v>
      </c>
      <c r="J5" s="1">
        <v>24</v>
      </c>
      <c r="M5" s="24" t="s">
        <v>11</v>
      </c>
      <c r="N5" s="24"/>
      <c r="O5" s="24"/>
      <c r="P5" s="24"/>
      <c r="Q5" s="24"/>
      <c r="R5" s="24"/>
      <c r="S5" s="3">
        <f>B12-B13</f>
        <v>41</v>
      </c>
    </row>
    <row r="6" spans="1:19" x14ac:dyDescent="0.25">
      <c r="A6" s="1">
        <v>47</v>
      </c>
      <c r="B6" s="1">
        <v>22</v>
      </c>
      <c r="C6" s="1">
        <v>8</v>
      </c>
      <c r="D6" s="1">
        <v>29</v>
      </c>
      <c r="E6" s="1">
        <v>32</v>
      </c>
      <c r="F6" s="1">
        <v>18</v>
      </c>
      <c r="G6" s="1">
        <v>19</v>
      </c>
      <c r="H6" s="1">
        <v>17</v>
      </c>
      <c r="I6" s="1">
        <v>23</v>
      </c>
      <c r="J6" s="1">
        <v>26</v>
      </c>
      <c r="M6" s="24" t="s">
        <v>12</v>
      </c>
      <c r="N6" s="24"/>
      <c r="O6" s="24"/>
      <c r="P6" s="24"/>
      <c r="Q6" s="24"/>
      <c r="R6" s="24"/>
      <c r="S6" s="3">
        <f>S5/S4</f>
        <v>5.125</v>
      </c>
    </row>
    <row r="7" spans="1:19" x14ac:dyDescent="0.25">
      <c r="A7" s="1">
        <v>25</v>
      </c>
      <c r="B7" s="1">
        <v>26</v>
      </c>
      <c r="C7" s="1">
        <v>12</v>
      </c>
      <c r="D7" s="1">
        <v>32</v>
      </c>
      <c r="E7" s="1">
        <v>34</v>
      </c>
      <c r="F7" s="1">
        <v>26</v>
      </c>
      <c r="G7" s="1">
        <v>18</v>
      </c>
      <c r="H7" s="1">
        <v>31</v>
      </c>
      <c r="I7" s="1">
        <v>20</v>
      </c>
      <c r="J7" s="1">
        <v>31</v>
      </c>
      <c r="M7" s="24" t="s">
        <v>13</v>
      </c>
      <c r="N7" s="24"/>
      <c r="O7" s="24"/>
      <c r="P7" s="24"/>
      <c r="Q7" s="24"/>
      <c r="R7" s="24"/>
      <c r="S7" s="3">
        <f>_xlfn.CEILING.MATH(S6,0.1)</f>
        <v>5.2</v>
      </c>
    </row>
    <row r="8" spans="1:19" x14ac:dyDescent="0.25">
      <c r="A8" s="1">
        <v>21</v>
      </c>
      <c r="B8" s="1">
        <v>12</v>
      </c>
      <c r="C8" s="1">
        <v>25</v>
      </c>
      <c r="D8" s="1">
        <v>11</v>
      </c>
      <c r="E8" s="1">
        <v>30</v>
      </c>
      <c r="F8" s="1">
        <v>14</v>
      </c>
      <c r="G8" s="1">
        <v>23</v>
      </c>
      <c r="H8" s="1">
        <v>19</v>
      </c>
      <c r="I8" s="1">
        <v>27</v>
      </c>
      <c r="J8" s="1">
        <v>13</v>
      </c>
    </row>
    <row r="9" spans="1:19" x14ac:dyDescent="0.25">
      <c r="A9" s="1">
        <v>33</v>
      </c>
      <c r="B9" s="1">
        <v>25</v>
      </c>
      <c r="C9" s="1">
        <v>24</v>
      </c>
      <c r="D9" s="1">
        <v>13</v>
      </c>
      <c r="E9" s="1">
        <v>33</v>
      </c>
      <c r="F9" s="1">
        <v>6</v>
      </c>
      <c r="G9" s="1">
        <v>10</v>
      </c>
      <c r="H9" s="1">
        <v>15</v>
      </c>
      <c r="I9" s="1">
        <v>20</v>
      </c>
      <c r="J9" s="1">
        <v>21</v>
      </c>
      <c r="M9" s="25" t="s">
        <v>5</v>
      </c>
      <c r="N9" s="25"/>
      <c r="O9" s="25"/>
      <c r="P9" s="25"/>
      <c r="Q9" s="25"/>
      <c r="R9" s="25"/>
    </row>
    <row r="10" spans="1:19" x14ac:dyDescent="0.25">
      <c r="A10" s="1">
        <v>6</v>
      </c>
      <c r="B10" s="1">
        <v>28</v>
      </c>
      <c r="C10" s="1">
        <v>28</v>
      </c>
      <c r="D10" s="1">
        <v>26</v>
      </c>
      <c r="E10" s="1">
        <v>28</v>
      </c>
      <c r="F10" s="1">
        <v>18</v>
      </c>
      <c r="G10" s="1">
        <v>39</v>
      </c>
      <c r="H10" s="1">
        <v>17</v>
      </c>
      <c r="I10" s="1">
        <v>29</v>
      </c>
      <c r="J10" s="1">
        <v>21</v>
      </c>
      <c r="M10" s="6" t="s">
        <v>15</v>
      </c>
      <c r="N10" s="4" cm="1">
        <f t="array" ref="N10">(1/S2)*SUM((C17:C24)*(D17:D24))</f>
        <v>22.171999999999993</v>
      </c>
      <c r="O10" s="3"/>
      <c r="P10" s="3"/>
      <c r="Q10" s="3"/>
      <c r="R10" s="3"/>
    </row>
    <row r="11" spans="1:19" x14ac:dyDescent="0.25">
      <c r="A11" s="1">
        <v>35</v>
      </c>
      <c r="B11" s="1">
        <v>15</v>
      </c>
      <c r="C11" s="1">
        <v>22</v>
      </c>
      <c r="D11" s="1">
        <v>23</v>
      </c>
      <c r="E11" s="1">
        <v>22</v>
      </c>
      <c r="F11" s="1">
        <v>16</v>
      </c>
      <c r="G11" s="1">
        <v>28</v>
      </c>
      <c r="H11" s="1">
        <v>23</v>
      </c>
      <c r="I11" s="1">
        <v>25</v>
      </c>
      <c r="J11" s="1">
        <v>21</v>
      </c>
    </row>
    <row r="12" spans="1:19" x14ac:dyDescent="0.25">
      <c r="A12" s="7" t="s">
        <v>6</v>
      </c>
      <c r="B12" s="7">
        <f>MAX(A2:J11)</f>
        <v>47</v>
      </c>
      <c r="M12" s="25" t="s">
        <v>16</v>
      </c>
      <c r="N12" s="25"/>
      <c r="O12" s="25"/>
      <c r="P12" s="25"/>
      <c r="Q12" s="25"/>
      <c r="R12" s="25"/>
    </row>
    <row r="13" spans="1:19" x14ac:dyDescent="0.25">
      <c r="A13" s="7" t="s">
        <v>7</v>
      </c>
      <c r="B13" s="7">
        <f>MIN(A2:J11)</f>
        <v>6</v>
      </c>
      <c r="M13" s="6" t="s">
        <v>17</v>
      </c>
      <c r="N13" s="4" cm="1">
        <f t="array" ref="N13">(1/S2)*SUM(POWER(C17:C24,2)*D17:D24)-POWER(N10,2)</f>
        <v>78.359216000000231</v>
      </c>
      <c r="O13" s="5" cm="1">
        <f t="array" ref="O13">(1/S2)*SUMPRODUCT(POWER(C17:C24,2),D17:D24)-POWER(N10,2)</f>
        <v>78.359216000000231</v>
      </c>
      <c r="P13" s="5"/>
      <c r="Q13" s="5"/>
      <c r="R13" s="5"/>
    </row>
    <row r="14" spans="1:19" x14ac:dyDescent="0.25">
      <c r="M14" s="6" t="s">
        <v>18</v>
      </c>
      <c r="N14" s="4">
        <f>(S2/(S2-1))*N13</f>
        <v>79.150723232323472</v>
      </c>
      <c r="O14" s="5"/>
      <c r="P14" s="5"/>
      <c r="Q14" s="5"/>
      <c r="R14" s="5"/>
    </row>
    <row r="15" spans="1:19" x14ac:dyDescent="0.25">
      <c r="A15" s="21" t="s">
        <v>20</v>
      </c>
      <c r="B15" s="21"/>
      <c r="C15" s="21"/>
      <c r="D15" s="21"/>
      <c r="E15" s="21"/>
      <c r="F15" s="21"/>
      <c r="M15" s="6" t="s">
        <v>19</v>
      </c>
      <c r="N15" s="4">
        <f>SQRT(N14)</f>
        <v>8.8966692212492351</v>
      </c>
      <c r="O15" s="5"/>
      <c r="P15" s="5"/>
      <c r="Q15" s="5"/>
      <c r="R15" s="5"/>
    </row>
    <row r="16" spans="1:19" x14ac:dyDescent="0.25">
      <c r="A16" s="7" t="s">
        <v>14</v>
      </c>
      <c r="B16" s="7" t="s">
        <v>0</v>
      </c>
      <c r="C16" s="7" t="s">
        <v>1</v>
      </c>
      <c r="D16" s="7" t="s">
        <v>2</v>
      </c>
      <c r="E16" s="7" t="s">
        <v>3</v>
      </c>
      <c r="F16" s="7" t="s">
        <v>4</v>
      </c>
    </row>
    <row r="17" spans="1:9" x14ac:dyDescent="0.25">
      <c r="A17" s="8">
        <f>$B$13</f>
        <v>6</v>
      </c>
      <c r="B17" s="8">
        <f>A17+$S$7</f>
        <v>11.2</v>
      </c>
      <c r="C17" s="1">
        <f>($B17+$A17)/2</f>
        <v>8.6</v>
      </c>
      <c r="D17" s="4">
        <f>COUNTIFS($A$2:$J$11,"&gt;="&amp;A17,$A$2:$J$11,"&lt;"&amp;B17)</f>
        <v>14</v>
      </c>
      <c r="E17" s="3">
        <f>D17/$S$2</f>
        <v>0.14000000000000001</v>
      </c>
      <c r="F17" s="3">
        <f>ROUND(E17/$S$7,3)</f>
        <v>2.7E-2</v>
      </c>
    </row>
    <row r="18" spans="1:9" x14ac:dyDescent="0.25">
      <c r="A18" s="8">
        <f>B17</f>
        <v>11.2</v>
      </c>
      <c r="B18" s="8">
        <f>B17+$S$7</f>
        <v>16.399999999999999</v>
      </c>
      <c r="C18" s="1">
        <f t="shared" ref="C18:C24" si="0">($B18+$A18)/2</f>
        <v>13.799999999999999</v>
      </c>
      <c r="D18" s="4">
        <f t="shared" ref="D18:D24" si="1">COUNTIFS($A$2:$J$11,"&gt;="&amp;A18,$A$2:$J$11,"&lt;"&amp;B18)</f>
        <v>15</v>
      </c>
      <c r="E18" s="3">
        <f t="shared" ref="E18:E24" si="2">D18/$S$2</f>
        <v>0.15</v>
      </c>
      <c r="F18" s="3">
        <f t="shared" ref="F18:F24" si="3">ROUND(E18/$S$7,3)</f>
        <v>2.9000000000000001E-2</v>
      </c>
    </row>
    <row r="19" spans="1:9" x14ac:dyDescent="0.25">
      <c r="A19" s="8">
        <f t="shared" ref="A19:A24" si="4">B18</f>
        <v>16.399999999999999</v>
      </c>
      <c r="B19" s="8">
        <f t="shared" ref="B19:B24" si="5">B18+$S$7</f>
        <v>21.599999999999998</v>
      </c>
      <c r="C19" s="1">
        <f t="shared" si="0"/>
        <v>19</v>
      </c>
      <c r="D19" s="4">
        <f t="shared" si="1"/>
        <v>19</v>
      </c>
      <c r="E19" s="3">
        <f t="shared" si="2"/>
        <v>0.19</v>
      </c>
      <c r="F19" s="3">
        <f t="shared" si="3"/>
        <v>3.6999999999999998E-2</v>
      </c>
    </row>
    <row r="20" spans="1:9" x14ac:dyDescent="0.25">
      <c r="A20" s="8">
        <f t="shared" si="4"/>
        <v>21.599999999999998</v>
      </c>
      <c r="B20" s="8">
        <f t="shared" si="5"/>
        <v>26.799999999999997</v>
      </c>
      <c r="C20" s="1">
        <f t="shared" si="0"/>
        <v>24.199999999999996</v>
      </c>
      <c r="D20" s="4">
        <f t="shared" si="1"/>
        <v>19</v>
      </c>
      <c r="E20" s="3">
        <f t="shared" si="2"/>
        <v>0.19</v>
      </c>
      <c r="F20" s="3">
        <f t="shared" si="3"/>
        <v>3.6999999999999998E-2</v>
      </c>
    </row>
    <row r="21" spans="1:9" x14ac:dyDescent="0.25">
      <c r="A21" s="8">
        <f t="shared" si="4"/>
        <v>26.799999999999997</v>
      </c>
      <c r="B21" s="8">
        <f t="shared" si="5"/>
        <v>31.999999999999996</v>
      </c>
      <c r="C21" s="1">
        <f t="shared" si="0"/>
        <v>29.4</v>
      </c>
      <c r="D21" s="4">
        <f t="shared" si="1"/>
        <v>18</v>
      </c>
      <c r="E21" s="3">
        <f t="shared" si="2"/>
        <v>0.18</v>
      </c>
      <c r="F21" s="3">
        <f t="shared" si="3"/>
        <v>3.5000000000000003E-2</v>
      </c>
    </row>
    <row r="22" spans="1:9" x14ac:dyDescent="0.25">
      <c r="A22" s="8">
        <f t="shared" si="4"/>
        <v>31.999999999999996</v>
      </c>
      <c r="B22" s="8">
        <f t="shared" si="5"/>
        <v>37.199999999999996</v>
      </c>
      <c r="C22" s="1">
        <f t="shared" si="0"/>
        <v>34.599999999999994</v>
      </c>
      <c r="D22" s="4">
        <f t="shared" si="1"/>
        <v>12</v>
      </c>
      <c r="E22" s="3">
        <f t="shared" si="2"/>
        <v>0.12</v>
      </c>
      <c r="F22" s="3">
        <f t="shared" si="3"/>
        <v>2.3E-2</v>
      </c>
    </row>
    <row r="23" spans="1:9" x14ac:dyDescent="0.25">
      <c r="A23" s="8">
        <f t="shared" si="4"/>
        <v>37.199999999999996</v>
      </c>
      <c r="B23" s="8">
        <f t="shared" si="5"/>
        <v>42.4</v>
      </c>
      <c r="C23" s="1">
        <f t="shared" si="0"/>
        <v>39.799999999999997</v>
      </c>
      <c r="D23" s="4">
        <f t="shared" si="1"/>
        <v>2</v>
      </c>
      <c r="E23" s="3">
        <f t="shared" si="2"/>
        <v>0.02</v>
      </c>
      <c r="F23" s="3">
        <f t="shared" si="3"/>
        <v>4.0000000000000001E-3</v>
      </c>
    </row>
    <row r="24" spans="1:9" x14ac:dyDescent="0.25">
      <c r="A24" s="8">
        <f t="shared" si="4"/>
        <v>42.4</v>
      </c>
      <c r="B24" s="8">
        <f t="shared" si="5"/>
        <v>47.6</v>
      </c>
      <c r="C24" s="1">
        <f t="shared" si="0"/>
        <v>45</v>
      </c>
      <c r="D24" s="4">
        <f t="shared" si="1"/>
        <v>1</v>
      </c>
      <c r="E24" s="3">
        <f t="shared" si="2"/>
        <v>0.01</v>
      </c>
      <c r="F24" s="3">
        <f t="shared" si="3"/>
        <v>2E-3</v>
      </c>
    </row>
    <row r="25" spans="1:9" x14ac:dyDescent="0.25">
      <c r="D25">
        <f>SUM(D17:D24)</f>
        <v>100</v>
      </c>
    </row>
    <row r="30" spans="1:9" x14ac:dyDescent="0.25">
      <c r="A30" s="21" t="s">
        <v>22</v>
      </c>
      <c r="B30" s="21"/>
      <c r="C30" s="21"/>
      <c r="D30" s="21"/>
      <c r="E30" s="21"/>
      <c r="F30" s="21"/>
      <c r="G30" s="21"/>
    </row>
    <row r="31" spans="1:9" x14ac:dyDescent="0.25">
      <c r="A31" t="s">
        <v>14</v>
      </c>
      <c r="B31" t="s">
        <v>0</v>
      </c>
      <c r="C31" t="s">
        <v>2</v>
      </c>
      <c r="D31" t="s">
        <v>23</v>
      </c>
      <c r="E31" t="s">
        <v>24</v>
      </c>
      <c r="F31" t="s">
        <v>25</v>
      </c>
      <c r="G31" t="s">
        <v>26</v>
      </c>
      <c r="H31" s="10" t="s">
        <v>27</v>
      </c>
      <c r="I31" t="s">
        <v>28</v>
      </c>
    </row>
    <row r="32" spans="1:9" x14ac:dyDescent="0.25">
      <c r="A32" s="9">
        <v>1E-100</v>
      </c>
      <c r="B32" s="8">
        <f>B17</f>
        <v>11.2</v>
      </c>
      <c r="C32">
        <f>D17</f>
        <v>14</v>
      </c>
      <c r="D32">
        <f>_xlfn.NORM.DIST(B32,$N$10,$N$15,TRUE)</f>
        <v>0.1087374237777822</v>
      </c>
      <c r="E32">
        <f>$S$2*D32</f>
        <v>10.873742377778219</v>
      </c>
      <c r="F32">
        <f>C32-E32</f>
        <v>3.1262576222217806</v>
      </c>
      <c r="G32">
        <f>POWER(F32,2)</f>
        <v>9.7734867204997808</v>
      </c>
      <c r="H32">
        <f>G32/E32</f>
        <v>0.89881536465983036</v>
      </c>
      <c r="I32">
        <f>POWER(C32,2)/E32</f>
        <v>18.025072986881611</v>
      </c>
    </row>
    <row r="33" spans="1:9" x14ac:dyDescent="0.25">
      <c r="A33" s="8">
        <f>B32</f>
        <v>11.2</v>
      </c>
      <c r="B33" s="8">
        <f>B32+$S$7</f>
        <v>16.399999999999999</v>
      </c>
      <c r="C33">
        <f t="shared" ref="C33:C36" si="6">D18</f>
        <v>15</v>
      </c>
      <c r="D33">
        <f>_xlfn.NORM.DIST(B33,$N$10,$N$15,TRUE)-_xlfn.NORM.DIST(A33,$N$10,$N$15,TRUE)</f>
        <v>0.14950218126995449</v>
      </c>
      <c r="E33">
        <f t="shared" ref="E33:E37" si="7">$S$2*D33</f>
        <v>14.950218126995448</v>
      </c>
      <c r="F33">
        <f t="shared" ref="F33:F37" si="8">C33-E33</f>
        <v>4.9781873004551613E-2</v>
      </c>
      <c r="G33">
        <f t="shared" ref="G33:G37" si="9">POWER(F33,2)</f>
        <v>2.4782348798413046E-3</v>
      </c>
      <c r="H33">
        <f t="shared" ref="H33:H37" si="10">G33/E33</f>
        <v>1.6576580079232306E-4</v>
      </c>
      <c r="I33">
        <f t="shared" ref="I33:I37" si="11">POWER(C33,2)/E33</f>
        <v>15.049947638805344</v>
      </c>
    </row>
    <row r="34" spans="1:9" x14ac:dyDescent="0.25">
      <c r="A34" s="8">
        <f t="shared" ref="A34:A37" si="12">B33</f>
        <v>16.399999999999999</v>
      </c>
      <c r="B34" s="8">
        <f t="shared" ref="B34:B36" si="13">B33+$S$7</f>
        <v>21.599999999999998</v>
      </c>
      <c r="C34">
        <f t="shared" si="6"/>
        <v>19</v>
      </c>
      <c r="D34">
        <f t="shared" ref="D34:D37" si="14">_xlfn.NORM.DIST(B34,$N$10,$N$15,TRUE)-_xlfn.NORM.DIST(A34,$N$10,$N$15,TRUE)</f>
        <v>0.2161285700677637</v>
      </c>
      <c r="E34">
        <f t="shared" si="7"/>
        <v>21.61285700677637</v>
      </c>
      <c r="F34">
        <f t="shared" si="8"/>
        <v>-2.6128570067763697</v>
      </c>
      <c r="G34">
        <f t="shared" si="9"/>
        <v>6.8270217378603695</v>
      </c>
      <c r="H34">
        <f t="shared" si="10"/>
        <v>0.31587780068687193</v>
      </c>
      <c r="I34">
        <f t="shared" si="11"/>
        <v>16.703020793910504</v>
      </c>
    </row>
    <row r="35" spans="1:9" x14ac:dyDescent="0.25">
      <c r="A35" s="8">
        <f t="shared" si="12"/>
        <v>21.599999999999998</v>
      </c>
      <c r="B35" s="8">
        <f t="shared" si="13"/>
        <v>26.799999999999997</v>
      </c>
      <c r="C35">
        <f t="shared" si="6"/>
        <v>19</v>
      </c>
      <c r="D35">
        <f t="shared" si="14"/>
        <v>0.22416787847983383</v>
      </c>
      <c r="E35">
        <f t="shared" si="7"/>
        <v>22.416787847983382</v>
      </c>
      <c r="F35">
        <f t="shared" si="8"/>
        <v>-3.4167878479833824</v>
      </c>
      <c r="G35">
        <f t="shared" si="9"/>
        <v>11.674439198126914</v>
      </c>
      <c r="H35">
        <f t="shared" si="10"/>
        <v>0.52079001136539493</v>
      </c>
      <c r="I35">
        <f t="shared" si="11"/>
        <v>16.104002163382013</v>
      </c>
    </row>
    <row r="36" spans="1:9" x14ac:dyDescent="0.25">
      <c r="A36" s="8">
        <f t="shared" si="12"/>
        <v>26.799999999999997</v>
      </c>
      <c r="B36" s="8">
        <f t="shared" si="13"/>
        <v>31.999999999999996</v>
      </c>
      <c r="C36">
        <f t="shared" si="6"/>
        <v>18</v>
      </c>
      <c r="D36">
        <f t="shared" si="14"/>
        <v>0.16681547869658786</v>
      </c>
      <c r="E36">
        <f t="shared" si="7"/>
        <v>16.681547869658786</v>
      </c>
      <c r="F36">
        <f t="shared" si="8"/>
        <v>1.318452130341214</v>
      </c>
      <c r="G36">
        <f t="shared" si="9"/>
        <v>1.7383160200012855</v>
      </c>
      <c r="H36">
        <f t="shared" si="10"/>
        <v>0.10420591863438641</v>
      </c>
      <c r="I36">
        <f t="shared" si="11"/>
        <v>19.422658048975599</v>
      </c>
    </row>
    <row r="37" spans="1:9" x14ac:dyDescent="0.25">
      <c r="A37" s="8">
        <f t="shared" si="12"/>
        <v>31.999999999999996</v>
      </c>
      <c r="B37" s="8">
        <v>10000000000</v>
      </c>
      <c r="C37">
        <f>D22+D23+D24</f>
        <v>15</v>
      </c>
      <c r="D37">
        <f t="shared" si="14"/>
        <v>0.13464846770807792</v>
      </c>
      <c r="E37">
        <f t="shared" si="7"/>
        <v>13.464846770807792</v>
      </c>
      <c r="F37">
        <f t="shared" si="8"/>
        <v>1.5351532291922076</v>
      </c>
      <c r="G37">
        <f t="shared" si="9"/>
        <v>2.3566954370992628</v>
      </c>
      <c r="H37">
        <f t="shared" si="10"/>
        <v>0.17502578954026063</v>
      </c>
      <c r="I37">
        <f t="shared" si="11"/>
        <v>16.710179018732468</v>
      </c>
    </row>
    <row r="39" spans="1:9" x14ac:dyDescent="0.25">
      <c r="A39" s="26" t="s">
        <v>29</v>
      </c>
      <c r="B39" s="26"/>
      <c r="C39">
        <f>SUM(C32:C37)</f>
        <v>100</v>
      </c>
      <c r="D39">
        <f>SUM(D32:D37)</f>
        <v>1</v>
      </c>
      <c r="E39">
        <f>SUM(E32:E37)</f>
        <v>100</v>
      </c>
      <c r="G39" t="s">
        <v>30</v>
      </c>
      <c r="H39">
        <f>SUM(H32:H37)</f>
        <v>2.0148806506875365</v>
      </c>
      <c r="I39">
        <f>SUM(I32:I37)</f>
        <v>102.01488065068753</v>
      </c>
    </row>
    <row r="40" spans="1:9" x14ac:dyDescent="0.25">
      <c r="D40" t="s">
        <v>31</v>
      </c>
      <c r="E40">
        <f>6-2-1</f>
        <v>3</v>
      </c>
      <c r="G40" t="s">
        <v>32</v>
      </c>
      <c r="H40">
        <f>_xlfn.CHISQ.INV.RT(0.05,E40)</f>
        <v>7.8147279032511792</v>
      </c>
    </row>
    <row r="41" spans="1:9" x14ac:dyDescent="0.25">
      <c r="D41" s="21" t="s">
        <v>44</v>
      </c>
      <c r="E41" s="21"/>
      <c r="F41" s="21"/>
      <c r="G41" s="21"/>
      <c r="H41" s="21"/>
      <c r="I41" s="21"/>
    </row>
    <row r="42" spans="1:9" x14ac:dyDescent="0.25">
      <c r="D42" s="2" t="s">
        <v>45</v>
      </c>
    </row>
    <row r="44" spans="1:9" x14ac:dyDescent="0.25">
      <c r="B44" s="12"/>
      <c r="C44" s="13">
        <v>0</v>
      </c>
      <c r="D44" s="11" t="s">
        <v>34</v>
      </c>
      <c r="E44" s="13">
        <v>-5</v>
      </c>
      <c r="F44" s="14">
        <v>8.6</v>
      </c>
    </row>
    <row r="45" spans="1:9" x14ac:dyDescent="0.25">
      <c r="B45" s="15"/>
      <c r="C45">
        <v>0.14000000000000001</v>
      </c>
      <c r="D45" s="2" t="s">
        <v>34</v>
      </c>
      <c r="E45">
        <v>8.6</v>
      </c>
      <c r="F45" s="16">
        <v>13.8</v>
      </c>
    </row>
    <row r="46" spans="1:9" x14ac:dyDescent="0.25">
      <c r="B46" s="15"/>
      <c r="C46">
        <v>0.28999999999999998</v>
      </c>
      <c r="D46" s="2" t="s">
        <v>34</v>
      </c>
      <c r="E46">
        <v>13.8</v>
      </c>
      <c r="F46" s="16">
        <v>19</v>
      </c>
    </row>
    <row r="47" spans="1:9" x14ac:dyDescent="0.25">
      <c r="B47" s="15"/>
      <c r="C47">
        <v>0.48</v>
      </c>
      <c r="D47" s="2" t="s">
        <v>34</v>
      </c>
      <c r="E47">
        <v>19</v>
      </c>
      <c r="F47" s="16">
        <v>24.2</v>
      </c>
    </row>
    <row r="48" spans="1:9" x14ac:dyDescent="0.25">
      <c r="B48" s="15" t="s">
        <v>33</v>
      </c>
      <c r="C48">
        <v>0.67</v>
      </c>
      <c r="D48" s="2" t="s">
        <v>34</v>
      </c>
      <c r="E48">
        <v>24.2</v>
      </c>
      <c r="F48" s="16">
        <v>29.4</v>
      </c>
    </row>
    <row r="49" spans="2:6" x14ac:dyDescent="0.25">
      <c r="B49" s="15"/>
      <c r="C49">
        <v>0.85</v>
      </c>
      <c r="D49" s="2" t="s">
        <v>34</v>
      </c>
      <c r="E49">
        <v>29.4</v>
      </c>
      <c r="F49" s="16">
        <v>34.6</v>
      </c>
    </row>
    <row r="50" spans="2:6" x14ac:dyDescent="0.25">
      <c r="B50" s="15"/>
      <c r="C50">
        <v>0.97</v>
      </c>
      <c r="D50" s="2" t="s">
        <v>34</v>
      </c>
      <c r="E50">
        <v>34.6</v>
      </c>
      <c r="F50" s="16">
        <v>39.799999999999997</v>
      </c>
    </row>
    <row r="51" spans="2:6" x14ac:dyDescent="0.25">
      <c r="B51" s="15"/>
      <c r="C51">
        <v>0.99</v>
      </c>
      <c r="D51" s="2" t="s">
        <v>34</v>
      </c>
      <c r="E51">
        <v>39.799999999999997</v>
      </c>
      <c r="F51" s="16">
        <v>45</v>
      </c>
    </row>
    <row r="52" spans="2:6" x14ac:dyDescent="0.25">
      <c r="B52" s="17"/>
      <c r="C52" s="18">
        <v>1</v>
      </c>
      <c r="D52" s="19" t="s">
        <v>34</v>
      </c>
      <c r="E52" s="18">
        <v>45</v>
      </c>
      <c r="F52" s="20">
        <v>50</v>
      </c>
    </row>
    <row r="55" spans="2:6" x14ac:dyDescent="0.25">
      <c r="B55" t="s">
        <v>35</v>
      </c>
      <c r="C55" s="3">
        <v>6</v>
      </c>
      <c r="D55" s="3">
        <v>8.6</v>
      </c>
    </row>
    <row r="56" spans="2:6" x14ac:dyDescent="0.25">
      <c r="C56" s="3">
        <v>0</v>
      </c>
      <c r="D56" s="3">
        <v>0</v>
      </c>
    </row>
    <row r="58" spans="2:6" x14ac:dyDescent="0.25">
      <c r="B58" t="s">
        <v>36</v>
      </c>
      <c r="C58" s="3">
        <v>8.6</v>
      </c>
      <c r="D58" s="3">
        <v>13.8</v>
      </c>
    </row>
    <row r="59" spans="2:6" x14ac:dyDescent="0.25">
      <c r="C59" s="3">
        <v>0.14000000000000001</v>
      </c>
      <c r="D59" s="3">
        <v>0.14000000000000001</v>
      </c>
    </row>
    <row r="61" spans="2:6" x14ac:dyDescent="0.25">
      <c r="B61" t="s">
        <v>37</v>
      </c>
      <c r="C61" s="3">
        <v>13.8</v>
      </c>
      <c r="D61" s="3">
        <v>19</v>
      </c>
    </row>
    <row r="62" spans="2:6" x14ac:dyDescent="0.25">
      <c r="C62" s="3">
        <v>0.28999999999999998</v>
      </c>
      <c r="D62" s="3">
        <v>0.28999999999999998</v>
      </c>
    </row>
    <row r="64" spans="2:6" x14ac:dyDescent="0.25">
      <c r="B64" t="s">
        <v>38</v>
      </c>
      <c r="C64" s="3">
        <v>19</v>
      </c>
      <c r="D64" s="3">
        <v>24.2</v>
      </c>
    </row>
    <row r="65" spans="2:4" x14ac:dyDescent="0.25">
      <c r="C65" s="3">
        <v>0.48</v>
      </c>
      <c r="D65" s="3">
        <v>0.48</v>
      </c>
    </row>
    <row r="67" spans="2:4" x14ac:dyDescent="0.25">
      <c r="B67" t="s">
        <v>39</v>
      </c>
      <c r="C67" s="3">
        <v>24.2</v>
      </c>
      <c r="D67" s="3">
        <v>29.4</v>
      </c>
    </row>
    <row r="68" spans="2:4" x14ac:dyDescent="0.25">
      <c r="C68" s="3">
        <v>0.67</v>
      </c>
      <c r="D68" s="3">
        <v>0.67</v>
      </c>
    </row>
    <row r="70" spans="2:4" x14ac:dyDescent="0.25">
      <c r="B70" t="s">
        <v>40</v>
      </c>
      <c r="C70" s="3">
        <v>29.4</v>
      </c>
      <c r="D70" s="3">
        <v>34.6</v>
      </c>
    </row>
    <row r="71" spans="2:4" x14ac:dyDescent="0.25">
      <c r="C71" s="3">
        <v>0.85</v>
      </c>
      <c r="D71" s="3">
        <v>0.85</v>
      </c>
    </row>
    <row r="73" spans="2:4" x14ac:dyDescent="0.25">
      <c r="B73" t="s">
        <v>41</v>
      </c>
      <c r="C73" s="3">
        <v>34.6</v>
      </c>
      <c r="D73" s="3">
        <v>39.799999999999997</v>
      </c>
    </row>
    <row r="74" spans="2:4" x14ac:dyDescent="0.25">
      <c r="C74" s="3">
        <v>0.97</v>
      </c>
      <c r="D74" s="3">
        <v>0.97</v>
      </c>
    </row>
    <row r="76" spans="2:4" x14ac:dyDescent="0.25">
      <c r="B76" t="s">
        <v>42</v>
      </c>
      <c r="C76" s="3">
        <v>39.799999999999997</v>
      </c>
      <c r="D76" s="3">
        <v>45</v>
      </c>
    </row>
    <row r="77" spans="2:4" x14ac:dyDescent="0.25">
      <c r="C77" s="3">
        <v>0.99</v>
      </c>
      <c r="D77" s="3">
        <v>0.99</v>
      </c>
    </row>
    <row r="79" spans="2:4" x14ac:dyDescent="0.25">
      <c r="B79" t="s">
        <v>43</v>
      </c>
      <c r="C79" s="3">
        <v>45</v>
      </c>
      <c r="D79" s="3">
        <v>50</v>
      </c>
    </row>
    <row r="80" spans="2:4" x14ac:dyDescent="0.25">
      <c r="C80" s="3">
        <v>1</v>
      </c>
      <c r="D80" s="3">
        <v>1</v>
      </c>
    </row>
  </sheetData>
  <mergeCells count="13">
    <mergeCell ref="D41:I41"/>
    <mergeCell ref="A1:J1"/>
    <mergeCell ref="M5:R5"/>
    <mergeCell ref="M6:R6"/>
    <mergeCell ref="M7:R7"/>
    <mergeCell ref="M9:R9"/>
    <mergeCell ref="A30:G30"/>
    <mergeCell ref="A39:B39"/>
    <mergeCell ref="M3:R3"/>
    <mergeCell ref="M4:R4"/>
    <mergeCell ref="M2:R2"/>
    <mergeCell ref="M12:R12"/>
    <mergeCell ref="A15:F1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 zmorok</dc:creator>
  <cp:lastModifiedBy>ser zmorok</cp:lastModifiedBy>
  <dcterms:created xsi:type="dcterms:W3CDTF">2015-06-05T18:19:34Z</dcterms:created>
  <dcterms:modified xsi:type="dcterms:W3CDTF">2024-11-13T12:01:10Z</dcterms:modified>
</cp:coreProperties>
</file>