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тервер вариант 11\lab02\"/>
    </mc:Choice>
  </mc:AlternateContent>
  <xr:revisionPtr revIDLastSave="0" documentId="13_ncr:1_{2B162FB6-FFF1-4B07-BF39-31368E3E9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 a="1"/>
  <c r="L26" i="1" s="1"/>
  <c r="O26" i="1" s="1"/>
  <c r="K16" i="1"/>
  <c r="A33" i="1"/>
  <c r="A32" i="1"/>
  <c r="A31" i="1"/>
  <c r="A30" i="1"/>
  <c r="A29" i="1"/>
  <c r="A28" i="1"/>
  <c r="B21" i="1"/>
  <c r="E21" i="1" s="1"/>
  <c r="B20" i="1"/>
  <c r="E20" i="1" s="1"/>
  <c r="B22" i="1"/>
  <c r="K19" i="1" l="1"/>
  <c r="K18" i="1"/>
  <c r="K22" i="1" s="1"/>
  <c r="F7" i="1"/>
  <c r="E8" i="1"/>
  <c r="E9" i="1"/>
  <c r="E10" i="1"/>
  <c r="E11" i="1"/>
  <c r="E6" i="1"/>
  <c r="D7" i="1"/>
  <c r="C11" i="1"/>
  <c r="C10" i="1"/>
  <c r="F10" i="1" s="1"/>
  <c r="C9" i="1"/>
  <c r="C8" i="1"/>
  <c r="C7" i="1"/>
  <c r="C6" i="1"/>
  <c r="F6" i="1" s="1"/>
  <c r="B11" i="1"/>
  <c r="B10" i="1"/>
  <c r="B9" i="1"/>
  <c r="B8" i="1"/>
  <c r="B7" i="1"/>
  <c r="B6" i="1"/>
  <c r="B55" i="1" l="1"/>
  <c r="A40" i="1"/>
  <c r="C60" i="1"/>
  <c r="F60" i="1" s="1"/>
  <c r="B33" i="1"/>
  <c r="B45" i="1"/>
  <c r="C12" i="1"/>
  <c r="L6" i="1" s="1"/>
  <c r="B57" i="1"/>
  <c r="A42" i="1"/>
  <c r="D6" i="1"/>
  <c r="D12" i="1" s="1"/>
  <c r="L7" i="1" s="1"/>
  <c r="C55" i="1"/>
  <c r="B40" i="1"/>
  <c r="B28" i="1"/>
  <c r="B41" i="1"/>
  <c r="B29" i="1"/>
  <c r="C56" i="1"/>
  <c r="F56" i="1" s="1"/>
  <c r="B42" i="1"/>
  <c r="B30" i="1"/>
  <c r="C57" i="1"/>
  <c r="F57" i="1" s="1"/>
  <c r="B31" i="1"/>
  <c r="C58" i="1"/>
  <c r="F58" i="1" s="1"/>
  <c r="B43" i="1"/>
  <c r="B32" i="1"/>
  <c r="B44" i="1"/>
  <c r="C59" i="1"/>
  <c r="F59" i="1" s="1"/>
  <c r="B56" i="1"/>
  <c r="A41" i="1"/>
  <c r="E7" i="1"/>
  <c r="E12" i="1" s="1"/>
  <c r="L9" i="1" a="1"/>
  <c r="L9" i="1" s="1"/>
  <c r="B58" i="1"/>
  <c r="A43" i="1"/>
  <c r="D11" i="1"/>
  <c r="F11" i="1"/>
  <c r="A44" i="1"/>
  <c r="B59" i="1"/>
  <c r="D10" i="1"/>
  <c r="A45" i="1"/>
  <c r="B60" i="1"/>
  <c r="D9" i="1"/>
  <c r="F9" i="1"/>
  <c r="B12" i="1"/>
  <c r="L5" i="1" s="1"/>
  <c r="L8" i="1" s="1" a="1"/>
  <c r="L8" i="1" s="1"/>
  <c r="D8" i="1"/>
  <c r="F8" i="1"/>
  <c r="F12" i="1" s="1"/>
  <c r="L22" i="1"/>
  <c r="L11" i="1" l="1"/>
  <c r="E60" i="1"/>
  <c r="D60" i="1"/>
  <c r="D56" i="1"/>
  <c r="E56" i="1"/>
  <c r="B61" i="1"/>
  <c r="E55" i="1"/>
  <c r="D55" i="1"/>
  <c r="D57" i="1"/>
  <c r="E57" i="1"/>
  <c r="D58" i="1"/>
  <c r="E58" i="1"/>
  <c r="D59" i="1"/>
  <c r="E59" i="1"/>
  <c r="F55" i="1"/>
  <c r="F61" i="1" s="1"/>
  <c r="C61" i="1"/>
  <c r="E61" i="1" l="1"/>
  <c r="B65" i="1" s="1"/>
  <c r="D64" i="1"/>
  <c r="I57" i="1"/>
  <c r="I60" i="1" s="1"/>
  <c r="D61" i="1"/>
  <c r="I56" i="1"/>
  <c r="I59" i="1" s="1"/>
  <c r="A65" i="1"/>
  <c r="B64" i="1"/>
  <c r="A68" i="1" s="1" a="1"/>
  <c r="H23" i="1"/>
  <c r="L13" i="1"/>
  <c r="K15" i="1"/>
  <c r="A68" i="1" l="1"/>
  <c r="D65" i="1"/>
  <c r="B73" i="1" s="1"/>
  <c r="I58" i="1"/>
  <c r="I63" i="1" s="1"/>
  <c r="I64" i="1" s="1"/>
  <c r="B72" i="1"/>
  <c r="B74" i="1"/>
  <c r="E72" i="1" l="1"/>
  <c r="E73" i="1"/>
  <c r="E69" i="1"/>
  <c r="H69" i="1" s="1"/>
  <c r="E68" i="1"/>
  <c r="H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<sst xmlns="http://schemas.openxmlformats.org/spreadsheetml/2006/main" count="70" uniqueCount="59">
  <si>
    <t>C,кг/т</t>
  </si>
  <si>
    <t>Т, ч</t>
  </si>
  <si>
    <t>Кол-во измерений</t>
  </si>
  <si>
    <t>Коэф корреляции отрицателен, так как с увеличением С падает Т</t>
  </si>
  <si>
    <t>Близок к -1, так как почти линейная зависимость</t>
  </si>
  <si>
    <t>сумма</t>
  </si>
  <si>
    <t>xi</t>
  </si>
  <si>
    <t>yi</t>
  </si>
  <si>
    <t>xi*yi</t>
  </si>
  <si>
    <t>xi^2</t>
  </si>
  <si>
    <t>yi^2</t>
  </si>
  <si>
    <t>Среднее по X</t>
  </si>
  <si>
    <t>Среднее по У</t>
  </si>
  <si>
    <t>Среднее по XY</t>
  </si>
  <si>
    <t>D по X</t>
  </si>
  <si>
    <t>D по Y</t>
  </si>
  <si>
    <t>t расч</t>
  </si>
  <si>
    <t>t табл</t>
  </si>
  <si>
    <t>b0</t>
  </si>
  <si>
    <t>b1</t>
  </si>
  <si>
    <t>x</t>
  </si>
  <si>
    <t>y</t>
  </si>
  <si>
    <t>Система нормальных уравнений</t>
  </si>
  <si>
    <t>d1</t>
  </si>
  <si>
    <t>d2</t>
  </si>
  <si>
    <t>d</t>
  </si>
  <si>
    <t>1/yi</t>
  </si>
  <si>
    <t>1/xi</t>
  </si>
  <si>
    <t>R² лин. =</t>
  </si>
  <si>
    <t>r² =</t>
  </si>
  <si>
    <t>Выборочный коэф корреляции</t>
  </si>
  <si>
    <t>9.</t>
  </si>
  <si>
    <t>Xi=xi</t>
  </si>
  <si>
    <t>Yi=ln(yi)</t>
  </si>
  <si>
    <t>Xi*Yi</t>
  </si>
  <si>
    <t>Xi^2</t>
  </si>
  <si>
    <t>Yi^2</t>
  </si>
  <si>
    <t>b0=</t>
  </si>
  <si>
    <t>b1=</t>
  </si>
  <si>
    <t>b=b1=</t>
  </si>
  <si>
    <t>a=e^b0=</t>
  </si>
  <si>
    <t>X</t>
  </si>
  <si>
    <t>Y</t>
  </si>
  <si>
    <t>XY</t>
  </si>
  <si>
    <t>DX</t>
  </si>
  <si>
    <t>DY</t>
  </si>
  <si>
    <t>r</t>
  </si>
  <si>
    <t>tрасч</t>
  </si>
  <si>
    <t>y =</t>
  </si>
  <si>
    <t>ae^bx</t>
  </si>
  <si>
    <t>ln(y)=</t>
  </si>
  <si>
    <t>ln(ae^bx)</t>
  </si>
  <si>
    <t>ln y</t>
  </si>
  <si>
    <t>ln a + ln e^bx = ln a + bx</t>
  </si>
  <si>
    <t>ln y = Y</t>
  </si>
  <si>
    <t>ln a = b0</t>
  </si>
  <si>
    <t>b = b1</t>
  </si>
  <si>
    <t>x = X</t>
  </si>
  <si>
    <t>b0+b1X=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</si>
</sst>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91907514827737"/>
                  <c:y val="-0.332147047977814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-2,4219x + 5,2847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0,8936</a:t>
                    </a:r>
                    <a:br>
                      <a:rPr lang="ru-RU" sz="2000" baseline="0"/>
                    </a:br>
                    <a:r>
                      <a:rPr lang="ru-RU" sz="2000" baseline="0"/>
                      <a:t>линейная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4692965245979548"/>
                  <c:y val="0.172099408544974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1,6158x</a:t>
                    </a:r>
                    <a:r>
                      <a:rPr lang="en-US" sz="2000" baseline="30000"/>
                      <a:t>2</a:t>
                    </a:r>
                    <a:r>
                      <a:rPr lang="en-US" sz="2000" baseline="0"/>
                      <a:t> - 4,1727x + 5,5941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0,9186</a:t>
                    </a:r>
                    <a:br>
                      <a:rPr lang="ru-RU" sz="2000" baseline="0"/>
                    </a:br>
                    <a:r>
                      <a:rPr lang="ru-RU" sz="2000" baseline="0"/>
                      <a:t>квадратичная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3320837248130674E-2"/>
                  <c:y val="0.345897272952009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-0,945ln(x) + 3,1576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0,8684</a:t>
                    </a:r>
                    <a:br>
                      <a:rPr lang="ru-RU" sz="1800" baseline="0"/>
                    </a:br>
                    <a:r>
                      <a:rPr lang="ru-RU" sz="1800" baseline="0"/>
                      <a:t>логарифмическая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283618403533924"/>
                  <c:y val="0.329280961338686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5,4046e</a:t>
                    </a:r>
                    <a:r>
                      <a:rPr lang="en-US" sz="2000" baseline="30000"/>
                      <a:t>-0,607x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0,91</a:t>
                    </a:r>
                    <a:br>
                      <a:rPr lang="ru-RU" sz="2000" baseline="0"/>
                    </a:br>
                    <a:r>
                      <a:rPr lang="ru-RU" sz="2000" baseline="0"/>
                      <a:t>экспоненциальная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5930958347598567"/>
                  <c:y val="0.354823710519161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3,1805x</a:t>
                    </a:r>
                    <a:r>
                      <a:rPr lang="en-US" sz="2000" baseline="30000"/>
                      <a:t>-0,234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0,8346</a:t>
                    </a:r>
                    <a:br>
                      <a:rPr lang="ru-RU" sz="2000" baseline="0"/>
                    </a:br>
                    <a:r>
                      <a:rPr lang="ru-RU" sz="2000" baseline="0"/>
                      <a:t>степенная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Лист1!$B$2:$G$2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Лист1!$B$3:$G$3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4-48A1-A372-249CEF1D0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461519"/>
        <c:axId val="1271468239"/>
      </c:scatterChart>
      <c:valAx>
        <c:axId val="12714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С, кг/т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71468239"/>
        <c:crosses val="autoZero"/>
        <c:crossBetween val="midCat"/>
      </c:valAx>
      <c:valAx>
        <c:axId val="12714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</a:t>
                </a:r>
                <a:r>
                  <a:rPr lang="ru-RU" baseline="0"/>
                  <a:t> 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7146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вида </a:t>
            </a:r>
            <a:r>
              <a:rPr lang="en-US"/>
              <a:t>1/(b0+b1x)</a:t>
            </a:r>
            <a:endParaRPr lang="ru-BY"/>
          </a:p>
        </c:rich>
      </c:tx>
      <c:layout>
        <c:manualLayout>
          <c:xMode val="edge"/>
          <c:yMode val="edge"/>
          <c:x val="0.19511456532630095"/>
          <c:y val="6.1627689175169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073265222517746E-4"/>
                  <c:y val="0.32793307010684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0,1545x + 0,1786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0,8978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Лист1!$A$28:$A$33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Лист1!$B$28:$B$33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4-42E1-8304-D5E3BC5EE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555375"/>
        <c:axId val="1281049599"/>
      </c:scatterChart>
      <c:valAx>
        <c:axId val="126755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81049599"/>
        <c:crosses val="autoZero"/>
        <c:crossBetween val="midCat"/>
      </c:valAx>
      <c:valAx>
        <c:axId val="128104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6755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  <a:r>
              <a:rPr lang="ru-RU" baseline="0"/>
              <a:t> вида </a:t>
            </a:r>
            <a:r>
              <a:rPr lang="en-US" baseline="0"/>
              <a:t>b0 + b1/x</a:t>
            </a:r>
            <a:endParaRPr lang="ru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330037485460441E-2"/>
                  <c:y val="0.358719209212800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0,2136x + 3,271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0,6869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Лист1!$A$40:$A$45</c:f>
              <c:numCache>
                <c:formatCode>General</c:formatCode>
                <c:ptCount val="6"/>
                <c:pt idx="0">
                  <c:v>1</c:v>
                </c:pt>
                <c:pt idx="1">
                  <c:v>1.25</c:v>
                </c:pt>
                <c:pt idx="2">
                  <c:v>1.6666666666666667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Лист1!$B$40:$B$45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E-4663-AF95-994CEECBA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064479"/>
        <c:axId val="1281065919"/>
      </c:scatterChart>
      <c:valAx>
        <c:axId val="128106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81065919"/>
        <c:crosses val="autoZero"/>
        <c:crossBetween val="midCat"/>
      </c:valAx>
      <c:valAx>
        <c:axId val="12810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8106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26478245236785"/>
                  <c:y val="0.16101411850717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Лист1!$B$6:$B$11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Лист1!$C$6:$C$11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0-4D71-B62A-0A9FD0BD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554415"/>
        <c:axId val="1281048159"/>
      </c:scatterChart>
      <c:valAx>
        <c:axId val="126755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С,</a:t>
                </a:r>
                <a:r>
                  <a:rPr lang="ru-RU" baseline="0"/>
                  <a:t> кг/т</a:t>
                </a:r>
                <a:endParaRPr lang="ru-B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81048159"/>
        <c:crosses val="autoZero"/>
        <c:crossBetween val="midCat"/>
      </c:valAx>
      <c:valAx>
        <c:axId val="12810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</a:t>
                </a:r>
                <a:r>
                  <a:rPr lang="ru-RU" baseline="0"/>
                  <a:t> ч</a:t>
                </a:r>
                <a:endParaRPr lang="ru-B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26755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3082951860245"/>
                  <c:y val="0.31295858850976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-0,6066x + 1,6873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0,8958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Лист1!$B$55:$B$60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Лист1!$C$55:$C$60</c:f>
              <c:numCache>
                <c:formatCode>General</c:formatCode>
                <c:ptCount val="6"/>
                <c:pt idx="0">
                  <c:v>1.1314021114911006</c:v>
                </c:pt>
                <c:pt idx="1">
                  <c:v>1.1939224684724346</c:v>
                </c:pt>
                <c:pt idx="2">
                  <c:v>1.1939224684724346</c:v>
                </c:pt>
                <c:pt idx="3">
                  <c:v>1.5260563034950492</c:v>
                </c:pt>
                <c:pt idx="4">
                  <c:v>1.5686159179138452</c:v>
                </c:pt>
                <c:pt idx="5">
                  <c:v>1.62924053973028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8-4D9D-9887-77CAD204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929215"/>
        <c:axId val="537938815"/>
      </c:scatterChart>
      <c:valAx>
        <c:axId val="53792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7938815"/>
        <c:crosses val="autoZero"/>
        <c:crossBetween val="midCat"/>
      </c:valAx>
      <c:valAx>
        <c:axId val="53793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3792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170055</xdr:colOff>
      <xdr:row>11</xdr:row>
      <xdr:rowOff>103178</xdr:rowOff>
    </xdr:from>
    <xdr:to>
      <xdr:col>32</xdr:col>
      <xdr:colOff>495291</xdr:colOff>
      <xdr:row>42</xdr:row>
      <xdr:rowOff>13131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113D909-5480-40B7-91A2-B30181EAD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549090</xdr:colOff>
      <xdr:row>24</xdr:row>
      <xdr:rowOff>180414</xdr:rowOff>
    </xdr:from>
    <xdr:to>
      <xdr:col>9</xdr:col>
      <xdr:colOff>139211</xdr:colOff>
      <xdr:row>36</xdr:row>
      <xdr:rowOff>175846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CD298B2-5D30-BF0F-5FDE-9E25F37DC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523475</xdr:colOff>
      <xdr:row>38</xdr:row>
      <xdr:rowOff>58750</xdr:rowOff>
    </xdr:from>
    <xdr:to>
      <xdr:col>9</xdr:col>
      <xdr:colOff>136070</xdr:colOff>
      <xdr:row>49</xdr:row>
      <xdr:rowOff>190499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288E258-DF22-871E-A2D9-1BAA1F7DE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285750</xdr:colOff>
      <xdr:row>0</xdr:row>
      <xdr:rowOff>128587</xdr:rowOff>
    </xdr:from>
    <xdr:to>
      <xdr:col>19</xdr:col>
      <xdr:colOff>590550</xdr:colOff>
      <xdr:row>15</xdr:row>
      <xdr:rowOff>14287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AB0751B-303F-E1DD-A27B-24861EC00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130037</xdr:colOff>
      <xdr:row>60</xdr:row>
      <xdr:rowOff>11388</xdr:rowOff>
    </xdr:from>
    <xdr:to>
      <xdr:col>16</xdr:col>
      <xdr:colOff>438150</xdr:colOff>
      <xdr:row>74</xdr:row>
      <xdr:rowOff>87588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07A3F5-ED0C-CFD4-F1EE-155F48D0E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4"/>
  <sheetViews>
    <sheetView tabSelected="1" topLeftCell="B1" zoomScale="80" zoomScaleNormal="160" workbookViewId="0">
      <selection activeCell="R38" sqref="R38"/>
    </sheetView>
  </sheetViews>
  <sheetFormatPr defaultRowHeight="15" x14ac:dyDescent="0.25"/>
  <sheetData>
    <row r="2" spans="1:12" x14ac:dyDescent="0.25">
      <c r="A2" t="s">
        <v>0</v>
      </c>
      <c r="B2">
        <v>1</v>
      </c>
      <c r="C2">
        <v>0.8</v>
      </c>
      <c r="D2">
        <v>0.6</v>
      </c>
      <c r="E2">
        <v>0.4</v>
      </c>
      <c r="F2">
        <v>0.2</v>
      </c>
      <c r="G2">
        <v>0.1</v>
      </c>
    </row>
    <row r="3" spans="1:12" x14ac:dyDescent="0.25">
      <c r="A3" t="s">
        <v>1</v>
      </c>
      <c r="B3">
        <v>3.1</v>
      </c>
      <c r="C3">
        <v>3.3</v>
      </c>
      <c r="D3">
        <v>3.3</v>
      </c>
      <c r="E3">
        <v>4.5999999999999996</v>
      </c>
      <c r="F3">
        <v>4.8</v>
      </c>
      <c r="G3">
        <v>5.0999999999999996</v>
      </c>
      <c r="J3" s="7" t="s">
        <v>2</v>
      </c>
      <c r="K3" s="7"/>
      <c r="L3">
        <v>6</v>
      </c>
    </row>
    <row r="5" spans="1:12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J5" s="7" t="s">
        <v>11</v>
      </c>
      <c r="K5" s="7"/>
      <c r="L5">
        <f>B$12/$L$3</f>
        <v>0.51666666666666672</v>
      </c>
    </row>
    <row r="6" spans="1:12" x14ac:dyDescent="0.25">
      <c r="A6" s="2">
        <v>1</v>
      </c>
      <c r="B6" s="3">
        <f>B2</f>
        <v>1</v>
      </c>
      <c r="C6" s="3">
        <f>B3</f>
        <v>3.1</v>
      </c>
      <c r="D6" s="3">
        <f>$B6*$C6</f>
        <v>3.1</v>
      </c>
      <c r="E6" s="3">
        <f>POWER($B6,2)</f>
        <v>1</v>
      </c>
      <c r="F6" s="3">
        <f>POWER($C6,2)</f>
        <v>9.6100000000000012</v>
      </c>
      <c r="J6" s="7" t="s">
        <v>12</v>
      </c>
      <c r="K6" s="7"/>
      <c r="L6">
        <f>C$12/$L$3</f>
        <v>4.0333333333333323</v>
      </c>
    </row>
    <row r="7" spans="1:12" x14ac:dyDescent="0.25">
      <c r="A7" s="2">
        <v>2</v>
      </c>
      <c r="B7" s="3">
        <f>C2</f>
        <v>0.8</v>
      </c>
      <c r="C7" s="3">
        <f>C3</f>
        <v>3.3</v>
      </c>
      <c r="D7" s="3">
        <f t="shared" ref="D7:D11" si="0">$B7*$C7</f>
        <v>2.64</v>
      </c>
      <c r="E7" s="3">
        <f t="shared" ref="E7:E11" si="1">POWER($B7,2)</f>
        <v>0.64000000000000012</v>
      </c>
      <c r="F7" s="3">
        <f t="shared" ref="F7:F11" si="2">POWER($C7,2)</f>
        <v>10.889999999999999</v>
      </c>
      <c r="J7" s="7" t="s">
        <v>13</v>
      </c>
      <c r="K7" s="7"/>
      <c r="L7">
        <f>D$12/$L$3</f>
        <v>1.8383333333333332</v>
      </c>
    </row>
    <row r="8" spans="1:12" x14ac:dyDescent="0.25">
      <c r="A8" s="2">
        <v>3</v>
      </c>
      <c r="B8" s="3">
        <f>D2</f>
        <v>0.6</v>
      </c>
      <c r="C8" s="3">
        <f>D3</f>
        <v>3.3</v>
      </c>
      <c r="D8" s="3">
        <f t="shared" si="0"/>
        <v>1.9799999999999998</v>
      </c>
      <c r="E8" s="3">
        <f t="shared" si="1"/>
        <v>0.36</v>
      </c>
      <c r="F8" s="3">
        <f t="shared" si="2"/>
        <v>10.889999999999999</v>
      </c>
      <c r="J8" s="7" t="s">
        <v>14</v>
      </c>
      <c r="K8" s="7"/>
      <c r="L8" cm="1">
        <f t="array" ref="L8">(1/L3)*SUM(POWER(B6:B11,2))-POWER(L5,2)</f>
        <v>0.10138888888888881</v>
      </c>
    </row>
    <row r="9" spans="1:12" x14ac:dyDescent="0.25">
      <c r="A9" s="2">
        <v>4</v>
      </c>
      <c r="B9" s="3">
        <f>E2</f>
        <v>0.4</v>
      </c>
      <c r="C9" s="3">
        <f>E3</f>
        <v>4.5999999999999996</v>
      </c>
      <c r="D9" s="3">
        <f t="shared" si="0"/>
        <v>1.8399999999999999</v>
      </c>
      <c r="E9" s="3">
        <f t="shared" si="1"/>
        <v>0.16000000000000003</v>
      </c>
      <c r="F9" s="3">
        <f t="shared" si="2"/>
        <v>21.159999999999997</v>
      </c>
      <c r="J9" s="7" t="s">
        <v>15</v>
      </c>
      <c r="K9" s="7"/>
      <c r="L9" cm="1">
        <f t="array" ref="L9">(1/L3)*SUM(POWER(C6:C11,2))-POWER(L6,2)</f>
        <v>0.66555555555556012</v>
      </c>
    </row>
    <row r="10" spans="1:12" x14ac:dyDescent="0.25">
      <c r="A10" s="2">
        <v>5</v>
      </c>
      <c r="B10" s="3">
        <f>F2</f>
        <v>0.2</v>
      </c>
      <c r="C10" s="3">
        <f>F3</f>
        <v>4.8</v>
      </c>
      <c r="D10" s="3">
        <f t="shared" si="0"/>
        <v>0.96</v>
      </c>
      <c r="E10" s="3">
        <f t="shared" si="1"/>
        <v>4.0000000000000008E-2</v>
      </c>
      <c r="F10" s="3">
        <f t="shared" si="2"/>
        <v>23.04</v>
      </c>
    </row>
    <row r="11" spans="1:12" x14ac:dyDescent="0.25">
      <c r="A11" s="2">
        <v>6</v>
      </c>
      <c r="B11" s="3">
        <f>G2</f>
        <v>0.1</v>
      </c>
      <c r="C11" s="3">
        <f>G3</f>
        <v>5.0999999999999996</v>
      </c>
      <c r="D11" s="3">
        <f t="shared" si="0"/>
        <v>0.51</v>
      </c>
      <c r="E11" s="3">
        <f t="shared" si="1"/>
        <v>1.0000000000000002E-2</v>
      </c>
      <c r="F11" s="3">
        <f t="shared" si="2"/>
        <v>26.009999999999998</v>
      </c>
      <c r="H11" s="7" t="s">
        <v>30</v>
      </c>
      <c r="I11" s="7"/>
      <c r="J11" s="7"/>
      <c r="K11" s="7"/>
      <c r="L11">
        <f>(L7-(L5*L6))/(SQRT(L8*L9))</f>
        <v>-0.94528425878704658</v>
      </c>
    </row>
    <row r="12" spans="1:12" x14ac:dyDescent="0.25">
      <c r="A12" t="s">
        <v>5</v>
      </c>
      <c r="B12" s="4">
        <f>SUM(B6:B11)</f>
        <v>3.1</v>
      </c>
      <c r="C12" s="4">
        <f>SUM(C6:C11)</f>
        <v>24.199999999999996</v>
      </c>
      <c r="D12" s="4">
        <f t="shared" ref="D12:F12" si="3">SUM(D6:D11)</f>
        <v>11.03</v>
      </c>
      <c r="E12" s="4">
        <f t="shared" si="3"/>
        <v>2.21</v>
      </c>
      <c r="F12" s="4">
        <f t="shared" si="3"/>
        <v>101.6</v>
      </c>
    </row>
    <row r="13" spans="1:12" x14ac:dyDescent="0.25">
      <c r="L13">
        <f>POWER(L11,2)</f>
        <v>0.89356232991057605</v>
      </c>
    </row>
    <row r="15" spans="1:12" x14ac:dyDescent="0.25">
      <c r="J15" t="s">
        <v>16</v>
      </c>
      <c r="K15">
        <f>ABS(L11)*SQRT((L3-2)/(1-POWER(L11,2)))</f>
        <v>5.7948839346511631</v>
      </c>
    </row>
    <row r="16" spans="1:12" ht="14.25" customHeight="1" x14ac:dyDescent="0.25">
      <c r="A16" s="7" t="s">
        <v>22</v>
      </c>
      <c r="B16" s="7"/>
      <c r="C16" s="7"/>
      <c r="D16" s="7"/>
      <c r="J16" t="s">
        <v>17</v>
      </c>
      <c r="K16">
        <f>_xlfn.T.INV.2T(0.05,L3-2)</f>
        <v>2.7764451051977934</v>
      </c>
    </row>
    <row r="17" spans="1:20" x14ac:dyDescent="0.25">
      <c r="A17" s="1">
        <v>6</v>
      </c>
      <c r="B17" s="1">
        <v>3.1</v>
      </c>
      <c r="D17" s="1">
        <v>24.2</v>
      </c>
    </row>
    <row r="18" spans="1:20" x14ac:dyDescent="0.25">
      <c r="A18" s="1">
        <v>3.1</v>
      </c>
      <c r="B18" s="1">
        <v>2.21</v>
      </c>
      <c r="D18" s="1">
        <v>11.03</v>
      </c>
      <c r="J18" t="s">
        <v>18</v>
      </c>
      <c r="K18">
        <f>19.289/3.65</f>
        <v>5.284657534246576</v>
      </c>
      <c r="N18" s="7" t="s">
        <v>3</v>
      </c>
      <c r="O18" s="7"/>
      <c r="P18" s="7"/>
      <c r="Q18" s="7"/>
      <c r="R18" s="7"/>
      <c r="S18" s="7"/>
      <c r="T18" s="7"/>
    </row>
    <row r="19" spans="1:20" x14ac:dyDescent="0.25">
      <c r="J19" t="s">
        <v>19</v>
      </c>
      <c r="K19">
        <f>(-8.84)/3.65</f>
        <v>-2.4219178082191779</v>
      </c>
      <c r="N19" s="7" t="s">
        <v>4</v>
      </c>
      <c r="O19" s="7"/>
      <c r="P19" s="7"/>
      <c r="Q19" s="7"/>
      <c r="R19" s="7"/>
      <c r="S19" s="7"/>
      <c r="T19" s="7"/>
    </row>
    <row r="20" spans="1:20" x14ac:dyDescent="0.25">
      <c r="A20" t="s">
        <v>23</v>
      </c>
      <c r="B20">
        <f>(D17*B18)-(B17*D18)</f>
        <v>19.289000000000001</v>
      </c>
      <c r="D20" s="5" t="s">
        <v>18</v>
      </c>
      <c r="E20" s="5">
        <f>B20/B22</f>
        <v>5.2846575342465778</v>
      </c>
    </row>
    <row r="21" spans="1:20" x14ac:dyDescent="0.25">
      <c r="A21" t="s">
        <v>24</v>
      </c>
      <c r="B21">
        <f>(A17*D18)-(D17*A18)</f>
        <v>-8.8400000000000034</v>
      </c>
      <c r="D21" s="5" t="s">
        <v>19</v>
      </c>
      <c r="E21" s="5">
        <f>B21/B22</f>
        <v>-2.4219178082191801</v>
      </c>
      <c r="J21" t="s">
        <v>20</v>
      </c>
      <c r="K21">
        <v>0</v>
      </c>
      <c r="L21">
        <v>1</v>
      </c>
    </row>
    <row r="22" spans="1:20" x14ac:dyDescent="0.25">
      <c r="A22" t="s">
        <v>25</v>
      </c>
      <c r="B22">
        <f>(A17*B18)-(B17*A18)</f>
        <v>3.6499999999999986</v>
      </c>
      <c r="G22" t="s">
        <v>28</v>
      </c>
      <c r="H22">
        <v>0.89359999999999995</v>
      </c>
      <c r="J22" t="s">
        <v>21</v>
      </c>
      <c r="K22">
        <f>K18+(K19*K21)</f>
        <v>5.284657534246576</v>
      </c>
      <c r="L22">
        <f>K18+(K19*L21)</f>
        <v>2.8627397260273981</v>
      </c>
    </row>
    <row r="23" spans="1:20" x14ac:dyDescent="0.25">
      <c r="G23" t="s">
        <v>29</v>
      </c>
      <c r="H23">
        <f>POWER(L11,2)</f>
        <v>0.89356232991057605</v>
      </c>
    </row>
    <row r="26" spans="1:20" x14ac:dyDescent="0.25">
      <c r="L26" cm="1">
        <f t="array" ref="L26:M27">MINVERSE(A17:B18)</f>
        <v>0.6054794520547947</v>
      </c>
      <c r="M26">
        <v>-0.84931506849315086</v>
      </c>
      <c r="O26">
        <f>L26*D17+M26*D18</f>
        <v>5.2846575342465787</v>
      </c>
    </row>
    <row r="27" spans="1:20" x14ac:dyDescent="0.25">
      <c r="A27" t="s">
        <v>6</v>
      </c>
      <c r="B27" t="s">
        <v>26</v>
      </c>
      <c r="L27">
        <v>-0.84931506849315097</v>
      </c>
      <c r="M27">
        <v>1.6438356164383565</v>
      </c>
    </row>
    <row r="28" spans="1:20" x14ac:dyDescent="0.25">
      <c r="A28">
        <f>B2</f>
        <v>1</v>
      </c>
      <c r="B28">
        <f t="shared" ref="B28:B33" si="4">1/C6</f>
        <v>0.32258064516129031</v>
      </c>
    </row>
    <row r="29" spans="1:20" x14ac:dyDescent="0.25">
      <c r="A29">
        <f>C2</f>
        <v>0.8</v>
      </c>
      <c r="B29">
        <f t="shared" si="4"/>
        <v>0.30303030303030304</v>
      </c>
    </row>
    <row r="30" spans="1:20" x14ac:dyDescent="0.25">
      <c r="A30">
        <f>D2</f>
        <v>0.6</v>
      </c>
      <c r="B30">
        <f t="shared" si="4"/>
        <v>0.30303030303030304</v>
      </c>
    </row>
    <row r="31" spans="1:20" x14ac:dyDescent="0.25">
      <c r="A31">
        <f>E2</f>
        <v>0.4</v>
      </c>
      <c r="B31">
        <f t="shared" si="4"/>
        <v>0.21739130434782611</v>
      </c>
    </row>
    <row r="32" spans="1:20" x14ac:dyDescent="0.25">
      <c r="A32">
        <f>F2</f>
        <v>0.2</v>
      </c>
      <c r="B32">
        <f t="shared" si="4"/>
        <v>0.20833333333333334</v>
      </c>
    </row>
    <row r="33" spans="1:16" x14ac:dyDescent="0.25">
      <c r="A33">
        <f>G2</f>
        <v>0.1</v>
      </c>
      <c r="B33">
        <f t="shared" si="4"/>
        <v>0.19607843137254904</v>
      </c>
    </row>
    <row r="39" spans="1:16" x14ac:dyDescent="0.25">
      <c r="A39" t="s">
        <v>27</v>
      </c>
      <c r="B39" t="s">
        <v>7</v>
      </c>
    </row>
    <row r="40" spans="1:16" x14ac:dyDescent="0.25">
      <c r="A40">
        <f t="shared" ref="A40:A45" si="5">1/B6</f>
        <v>1</v>
      </c>
      <c r="B40">
        <f t="shared" ref="B40:B45" si="6">C6</f>
        <v>3.1</v>
      </c>
    </row>
    <row r="41" spans="1:16" x14ac:dyDescent="0.25">
      <c r="A41">
        <f t="shared" si="5"/>
        <v>1.25</v>
      </c>
      <c r="B41">
        <f t="shared" si="6"/>
        <v>3.3</v>
      </c>
    </row>
    <row r="42" spans="1:16" x14ac:dyDescent="0.25">
      <c r="A42">
        <f t="shared" si="5"/>
        <v>1.6666666666666667</v>
      </c>
      <c r="B42">
        <f t="shared" si="6"/>
        <v>3.3</v>
      </c>
    </row>
    <row r="43" spans="1:16" x14ac:dyDescent="0.25">
      <c r="A43">
        <f t="shared" si="5"/>
        <v>2.5</v>
      </c>
      <c r="B43">
        <f t="shared" si="6"/>
        <v>4.5999999999999996</v>
      </c>
    </row>
    <row r="44" spans="1:16" x14ac:dyDescent="0.25">
      <c r="A44">
        <f t="shared" si="5"/>
        <v>5</v>
      </c>
      <c r="B44">
        <f t="shared" si="6"/>
        <v>4.8</v>
      </c>
      <c r="O44" t="s">
        <v>48</v>
      </c>
      <c r="P44" t="s">
        <v>49</v>
      </c>
    </row>
    <row r="45" spans="1:16" x14ac:dyDescent="0.25">
      <c r="A45">
        <f t="shared" si="5"/>
        <v>10</v>
      </c>
      <c r="B45">
        <f t="shared" si="6"/>
        <v>5.0999999999999996</v>
      </c>
      <c r="O45" t="s">
        <v>50</v>
      </c>
      <c r="P45" t="s">
        <v>51</v>
      </c>
    </row>
    <row r="46" spans="1:16" x14ac:dyDescent="0.25">
      <c r="O46" t="s">
        <v>52</v>
      </c>
      <c r="P46" t="s">
        <v>53</v>
      </c>
    </row>
    <row r="48" spans="1:16" x14ac:dyDescent="0.25">
      <c r="O48" t="s">
        <v>54</v>
      </c>
    </row>
    <row r="49" spans="1:20" x14ac:dyDescent="0.25">
      <c r="O49" t="s">
        <v>55</v>
      </c>
      <c r="P49" t="s">
        <v>58</v>
      </c>
      <c r="Q49" t="s">
        <v>42</v>
      </c>
    </row>
    <row r="50" spans="1:20" x14ac:dyDescent="0.25">
      <c r="O50" t="s">
        <v>56</v>
      </c>
    </row>
    <row r="51" spans="1:20" x14ac:dyDescent="0.25">
      <c r="O51" t="s">
        <v>57</v>
      </c>
    </row>
    <row r="52" spans="1:2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5">
      <c r="A53" t="s">
        <v>31</v>
      </c>
    </row>
    <row r="54" spans="1:20" x14ac:dyDescent="0.25">
      <c r="B54" s="2" t="s">
        <v>32</v>
      </c>
      <c r="C54" s="2" t="s">
        <v>33</v>
      </c>
      <c r="D54" s="2" t="s">
        <v>34</v>
      </c>
      <c r="E54" s="2" t="s">
        <v>35</v>
      </c>
      <c r="F54" s="2" t="s">
        <v>36</v>
      </c>
    </row>
    <row r="55" spans="1:20" x14ac:dyDescent="0.25">
      <c r="A55" s="2">
        <v>1</v>
      </c>
      <c r="B55" s="3">
        <f>$B6</f>
        <v>1</v>
      </c>
      <c r="C55" s="3">
        <f>LN($C6)</f>
        <v>1.1314021114911006</v>
      </c>
      <c r="D55" s="3">
        <f>$B55*$C55</f>
        <v>1.1314021114911006</v>
      </c>
      <c r="E55" s="3">
        <f>POWER($B55,2)</f>
        <v>1</v>
      </c>
      <c r="F55" s="3">
        <f>POWER($C55,2)</f>
        <v>1.2800707378865208</v>
      </c>
    </row>
    <row r="56" spans="1:20" x14ac:dyDescent="0.25">
      <c r="A56" s="2">
        <v>2</v>
      </c>
      <c r="B56" s="3">
        <f t="shared" ref="B56:B60" si="7">$B7</f>
        <v>0.8</v>
      </c>
      <c r="C56" s="3">
        <f t="shared" ref="C56:C60" si="8">LN($C7)</f>
        <v>1.1939224684724346</v>
      </c>
      <c r="D56" s="3">
        <f t="shared" ref="D56:D60" si="9">$B56*$C56</f>
        <v>0.95513797477794771</v>
      </c>
      <c r="E56" s="3">
        <f t="shared" ref="E56:E60" si="10">POWER($B56,2)</f>
        <v>0.64000000000000012</v>
      </c>
      <c r="F56" s="3">
        <f t="shared" ref="F56:F60" si="11">POWER($C56,2)</f>
        <v>1.4254508607233114</v>
      </c>
      <c r="H56" t="s">
        <v>41</v>
      </c>
      <c r="I56">
        <f>(1/$A$60)*B$61</f>
        <v>0.51666666666666661</v>
      </c>
    </row>
    <row r="57" spans="1:20" x14ac:dyDescent="0.25">
      <c r="A57" s="2">
        <v>3</v>
      </c>
      <c r="B57" s="3">
        <f t="shared" si="7"/>
        <v>0.6</v>
      </c>
      <c r="C57" s="3">
        <f t="shared" si="8"/>
        <v>1.1939224684724346</v>
      </c>
      <c r="D57" s="3">
        <f t="shared" si="9"/>
        <v>0.71635348108346075</v>
      </c>
      <c r="E57" s="3">
        <f t="shared" si="10"/>
        <v>0.36</v>
      </c>
      <c r="F57" s="3">
        <f t="shared" si="11"/>
        <v>1.4254508607233114</v>
      </c>
      <c r="H57" t="s">
        <v>42</v>
      </c>
      <c r="I57">
        <f>(1/$A$60)*C$61</f>
        <v>1.3738599682625239</v>
      </c>
    </row>
    <row r="58" spans="1:20" x14ac:dyDescent="0.25">
      <c r="A58" s="2">
        <v>4</v>
      </c>
      <c r="B58" s="3">
        <f t="shared" si="7"/>
        <v>0.4</v>
      </c>
      <c r="C58" s="3">
        <f t="shared" si="8"/>
        <v>1.5260563034950492</v>
      </c>
      <c r="D58" s="3">
        <f t="shared" si="9"/>
        <v>0.61042252139801967</v>
      </c>
      <c r="E58" s="3">
        <f t="shared" si="10"/>
        <v>0.16000000000000003</v>
      </c>
      <c r="F58" s="3">
        <f t="shared" si="11"/>
        <v>2.3288478414369735</v>
      </c>
      <c r="H58" t="s">
        <v>43</v>
      </c>
      <c r="I58">
        <f>(1/$A$60)*D$61</f>
        <v>0.64832722105105423</v>
      </c>
    </row>
    <row r="59" spans="1:20" x14ac:dyDescent="0.25">
      <c r="A59" s="2">
        <v>5</v>
      </c>
      <c r="B59" s="3">
        <f t="shared" si="7"/>
        <v>0.2</v>
      </c>
      <c r="C59" s="3">
        <f t="shared" si="8"/>
        <v>1.5686159179138452</v>
      </c>
      <c r="D59" s="3">
        <f t="shared" si="9"/>
        <v>0.31372318358276907</v>
      </c>
      <c r="E59" s="3">
        <f t="shared" si="10"/>
        <v>4.0000000000000008E-2</v>
      </c>
      <c r="F59" s="3">
        <f t="shared" si="11"/>
        <v>2.4605558979326951</v>
      </c>
      <c r="H59" t="s">
        <v>44</v>
      </c>
      <c r="I59">
        <f>(1/A60)*SUM(E55:E60)-I56*I56</f>
        <v>0.10138888888888892</v>
      </c>
    </row>
    <row r="60" spans="1:20" x14ac:dyDescent="0.25">
      <c r="A60" s="2">
        <v>6</v>
      </c>
      <c r="B60" s="3">
        <f t="shared" si="7"/>
        <v>0.1</v>
      </c>
      <c r="C60" s="3">
        <f t="shared" si="8"/>
        <v>1.62924053973028</v>
      </c>
      <c r="D60" s="3">
        <f t="shared" si="9"/>
        <v>0.162924053973028</v>
      </c>
      <c r="E60" s="3">
        <f t="shared" si="10"/>
        <v>1.0000000000000002E-2</v>
      </c>
      <c r="F60" s="3">
        <f t="shared" si="11"/>
        <v>2.6544247363006144</v>
      </c>
      <c r="H60" t="s">
        <v>45</v>
      </c>
      <c r="I60">
        <f>(1/A60)*SUM(F55:F60)-I57*I57</f>
        <v>4.1642276772934528E-2</v>
      </c>
    </row>
    <row r="61" spans="1:20" x14ac:dyDescent="0.25">
      <c r="B61" s="4">
        <f>SUM(B55:B60)</f>
        <v>3.1</v>
      </c>
      <c r="C61" s="4">
        <f t="shared" ref="C61:F61" si="12">SUM(C55:C60)</f>
        <v>8.2431598095751433</v>
      </c>
      <c r="D61" s="4">
        <f t="shared" si="12"/>
        <v>3.8899633263063258</v>
      </c>
      <c r="E61" s="4">
        <f t="shared" si="12"/>
        <v>2.21</v>
      </c>
      <c r="F61" s="4">
        <f t="shared" si="12"/>
        <v>11.574800935003426</v>
      </c>
    </row>
    <row r="63" spans="1:20" x14ac:dyDescent="0.25">
      <c r="A63" s="7" t="s">
        <v>22</v>
      </c>
      <c r="B63" s="7"/>
      <c r="C63" s="7"/>
      <c r="D63" s="7"/>
      <c r="H63" t="s">
        <v>46</v>
      </c>
      <c r="I63">
        <f>(I58-I56*I57)/(SQRT(I59*I60))</f>
        <v>-0.94648935034076465</v>
      </c>
    </row>
    <row r="64" spans="1:20" x14ac:dyDescent="0.25">
      <c r="A64">
        <v>6</v>
      </c>
      <c r="B64">
        <f>B61</f>
        <v>3.1</v>
      </c>
      <c r="D64">
        <f>C61</f>
        <v>8.2431598095751433</v>
      </c>
      <c r="H64" t="s">
        <v>47</v>
      </c>
      <c r="I64">
        <f>ABS(I63)*SQRT((A60-2)/(1-POWER(I63,2)))</f>
        <v>5.8654265354468844</v>
      </c>
    </row>
    <row r="65" spans="1:8" x14ac:dyDescent="0.25">
      <c r="A65">
        <f>B61</f>
        <v>3.1</v>
      </c>
      <c r="B65">
        <f>E61</f>
        <v>2.21</v>
      </c>
      <c r="D65">
        <f>D61</f>
        <v>3.8899633263063258</v>
      </c>
    </row>
    <row r="68" spans="1:8" x14ac:dyDescent="0.25">
      <c r="A68" cm="1">
        <f t="array" ref="A68:B69">MINVERSE(A64:B65)</f>
        <v>0.6054794520547947</v>
      </c>
      <c r="B68">
        <v>-0.84931506849315086</v>
      </c>
      <c r="D68" t="s">
        <v>37</v>
      </c>
      <c r="E68">
        <f>A68*D64+B68*D65</f>
        <v>1.6872594157839615</v>
      </c>
      <c r="G68" t="s">
        <v>40</v>
      </c>
      <c r="H68">
        <f>EXP(E68)</f>
        <v>5.4046484955947518</v>
      </c>
    </row>
    <row r="69" spans="1:8" x14ac:dyDescent="0.25">
      <c r="A69">
        <v>-0.84931506849315097</v>
      </c>
      <c r="B69">
        <v>1.6438356164383565</v>
      </c>
      <c r="D69" t="s">
        <v>38</v>
      </c>
      <c r="E69">
        <f>A69*D64+B69*D65</f>
        <v>-0.60657957584794353</v>
      </c>
      <c r="G69" t="s">
        <v>39</v>
      </c>
      <c r="H69">
        <f>E69</f>
        <v>-0.60657957584794353</v>
      </c>
    </row>
    <row r="72" spans="1:8" x14ac:dyDescent="0.25">
      <c r="A72" t="s">
        <v>23</v>
      </c>
      <c r="B72">
        <f>(D64*B65)-(B64*D65)</f>
        <v>6.1584968676114578</v>
      </c>
      <c r="D72" t="s">
        <v>37</v>
      </c>
      <c r="E72">
        <f>B72/B74</f>
        <v>1.6872594157839618</v>
      </c>
    </row>
    <row r="73" spans="1:8" x14ac:dyDescent="0.25">
      <c r="A73" t="s">
        <v>24</v>
      </c>
      <c r="B73">
        <f>(A64*D65)-(D64*A65)</f>
        <v>-2.2140154518449897</v>
      </c>
      <c r="D73" t="s">
        <v>38</v>
      </c>
      <c r="E73">
        <f>B73/B74</f>
        <v>-0.60657957584794264</v>
      </c>
    </row>
    <row r="74" spans="1:8" x14ac:dyDescent="0.25">
      <c r="A74" t="s">
        <v>25</v>
      </c>
      <c r="B74">
        <f>A64*B65-B64*A65</f>
        <v>3.6499999999999986</v>
      </c>
    </row>
  </sheetData>
  <mergeCells count="11">
    <mergeCell ref="A63:D63"/>
    <mergeCell ref="A16:D16"/>
    <mergeCell ref="H11:K11"/>
    <mergeCell ref="J3:K3"/>
    <mergeCell ref="N18:T18"/>
    <mergeCell ref="N19:T19"/>
    <mergeCell ref="J5:K5"/>
    <mergeCell ref="J6:K6"/>
    <mergeCell ref="J7:K7"/>
    <mergeCell ref="J8:K8"/>
    <mergeCell ref="J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zmorok</dc:creator>
  <cp:lastModifiedBy>ser zmorok</cp:lastModifiedBy>
  <dcterms:created xsi:type="dcterms:W3CDTF">2015-06-05T18:19:34Z</dcterms:created>
  <dcterms:modified xsi:type="dcterms:W3CDTF">2024-11-27T12:36:37Z</dcterms:modified>
</cp:coreProperties>
</file>