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60" windowWidth="15600" windowHeight="7290" tabRatio="924" firstSheet="5" activeTab="6"/>
  </bookViews>
  <sheets>
    <sheet name="封面" sheetId="80" r:id="rId1"/>
    <sheet name="签字页" sheetId="89" r:id="rId2"/>
    <sheet name="评估频率及填报频率" sheetId="82" r:id="rId3"/>
    <sheet name="目录" sheetId="65" r:id="rId4"/>
    <sheet name="权重分配及综合得分" sheetId="66" r:id="rId5"/>
    <sheet name="量化评估标准及评分" sheetId="67" r:id="rId6"/>
    <sheet name="表1-1 资产配置状况" sheetId="27" r:id="rId7"/>
    <sheet name="表1-2 资产信用状况" sheetId="28" r:id="rId8"/>
    <sheet name="表1-3 负债产品信息" sheetId="29" r:id="rId9"/>
    <sheet name="表2-1 沉淀资金匹配（传统保险账户）" sheetId="68" r:id="rId10"/>
    <sheet name="表2-2 期限结构匹配（投资型和次级债账户）" sheetId="60" r:id="rId11"/>
    <sheet name="表3-1 成本收益匹配状况" sheetId="79" r:id="rId12"/>
    <sheet name="表3-2 成本收益匹配压力测试" sheetId="34" r:id="rId13"/>
    <sheet name="表4-1 现金流测试_普通账户" sheetId="35" r:id="rId14"/>
    <sheet name="表4-2 现金流测试_传统保险账户" sheetId="84" r:id="rId15"/>
    <sheet name="表4-3 现金流测试_预定收益型投资保险产品账户" sheetId="85" r:id="rId16"/>
    <sheet name="表4-4 现金流测试_独立账户" sheetId="86" r:id="rId17"/>
    <sheet name="备注" sheetId="90" r:id="rId18"/>
  </sheets>
  <externalReferences>
    <externalReference r:id="rId19"/>
    <externalReference r:id="rId20"/>
    <externalReference r:id="rId21"/>
    <externalReference r:id="rId22"/>
    <externalReference r:id="rId23"/>
    <externalReference r:id="rId24"/>
    <externalReference r:id="rId25"/>
    <externalReference r:id="rId26"/>
  </externalReferences>
  <definedNames>
    <definedName name="_age2">[1]Inputs!$E$14</definedName>
    <definedName name="_xlnm._FilterDatabase" localSheetId="3" hidden="1">目录!$A$2:$C$15</definedName>
    <definedName name="ACTUAL_PLAN">[2]RANGES!$F$5:$F$6</definedName>
    <definedName name="ADD_CRD">[1]Inputs!$C$34:$D$44</definedName>
    <definedName name="ADD_CRD_EOY">[1]OTHER_BEN!$A$17:$IV$27</definedName>
    <definedName name="ADMIN_CHRG">[1]Inputs!$D$92</definedName>
    <definedName name="AGE">[1]Inputs!$D$14</definedName>
    <definedName name="ANN_ANN">[1]Inputs!$D$52</definedName>
    <definedName name="ANN_CHRG">[1]Inputs!$D$89</definedName>
    <definedName name="ANN_DEF_PER">[1]Inputs!$D$55</definedName>
    <definedName name="ANN_FREQ">[1]Inputs!$D$53</definedName>
    <definedName name="ANN_GUAR_PER">[1]Inputs!$D$54</definedName>
    <definedName name="ANN_TIME">[1]Inputs!$D$56</definedName>
    <definedName name="AP">[1]Inputs!$D$19</definedName>
    <definedName name="AP_LOAD_DEDUCT">[1]Expenses!$A$21:$IV$28</definedName>
    <definedName name="AP_MULT" localSheetId="10">[1]Inputs!#REF!</definedName>
    <definedName name="AP_MULT" localSheetId="11">[1]Inputs!#REF!</definedName>
    <definedName name="AP_MULT">[1]Inputs!#REF!</definedName>
    <definedName name="Asset_CHRG">[1]Inputs!$D$91</definedName>
    <definedName name="BCOMM_COL">'[1]Basic Comm'!$A$1:$IV$1</definedName>
    <definedName name="BCOMM_TBL">'[1]Basic Comm'!$A$2:$IV$65536</definedName>
    <definedName name="Beg_Bal" localSheetId="10">#REF!</definedName>
    <definedName name="Beg_Bal" localSheetId="11">#REF!</definedName>
    <definedName name="Beg_Bal">#REF!</definedName>
    <definedName name="bid_ask" localSheetId="10">[1]Inputs!#REF!</definedName>
    <definedName name="bid_ask" localSheetId="11">[1]Inputs!#REF!</definedName>
    <definedName name="bid_ask">[1]Inputs!#REF!</definedName>
    <definedName name="boolean">'[3]Database-下拉框'!$B$2:$B$3</definedName>
    <definedName name="CD_ACC_RATE_MTH">[1]Inputs!$E$114</definedName>
    <definedName name="CD_PAY">[1]Inputs!$D$115</definedName>
    <definedName name="CD_RATE">[1]Inputs!$D$112</definedName>
    <definedName name="CD_WD">[1]Inputs!$D$113</definedName>
    <definedName name="CIRC_FPT_ADJ">[1]Reserve!$W$5</definedName>
    <definedName name="CIRC_SA_LOAD">[1]Inputs!$D$198</definedName>
    <definedName name="comm">[1]Inputs!$C$81:$F$87</definedName>
    <definedName name="COMM_APPLY" localSheetId="10">[1]Inputs!#REF!</definedName>
    <definedName name="COMM_APPLY" localSheetId="11">[1]Inputs!#REF!</definedName>
    <definedName name="COMM_APPLY">[1]Inputs!#REF!</definedName>
    <definedName name="COMPANY">[2]RANGES!$E$5</definedName>
    <definedName name="COMPANY_NAME" localSheetId="10">#REF!</definedName>
    <definedName name="COMPANY_NAME" localSheetId="11">#REF!</definedName>
    <definedName name="COMPANY_NAME">#REF!</definedName>
    <definedName name="ConstructionTotal">'[4]Expenditures Over Time'!$D$35</definedName>
    <definedName name="COST_SORT">'[2]Dashboard data'!$F$70:$H$99</definedName>
    <definedName name="Cum_Int" localSheetId="10">#REF!</definedName>
    <definedName name="Cum_Int" localSheetId="11">#REF!</definedName>
    <definedName name="Cum_Int">#REF!</definedName>
    <definedName name="CY">[2]RANGES!$G$6</definedName>
    <definedName name="CY_COST">'[2]P&amp;L (CY Act)'!$B$39:$T$69</definedName>
    <definedName name="CY_EXPENSE">'[2]P&amp;L (CY Act)'!$B$73:$T$103</definedName>
    <definedName name="CY_PROFIT">'[2]P&amp;L (CY Act)'!$B$106:$T$106</definedName>
    <definedName name="CY_SALES">'[2]P&amp;L (CY Act)'!$B$5:$T$35</definedName>
    <definedName name="Data" localSheetId="10">#REF!</definedName>
    <definedName name="Data" localSheetId="11">#REF!</definedName>
    <definedName name="Data">#REF!</definedName>
    <definedName name="DB_PERIOD">[2]RANGES!$L$5</definedName>
    <definedName name="DB_STRUC">[1]Inputs!$D$46</definedName>
    <definedName name="DB_TITLE">[2]RANGES!$O$5</definedName>
    <definedName name="DB_YEAR">[2]RANGES!$N$5</definedName>
    <definedName name="DB_YEARS">[2]RANGES!$M$5:$M$6</definedName>
    <definedName name="DET_ST" localSheetId="10">#REF!</definedName>
    <definedName name="DET_ST" localSheetId="11">#REF!</definedName>
    <definedName name="DET_ST">#REF!</definedName>
    <definedName name="DMORT">[1]Inputs!$D$122</definedName>
    <definedName name="End_Bal" localSheetId="10">#REF!</definedName>
    <definedName name="End_Bal" localSheetId="11">#REF!</definedName>
    <definedName name="End_Bal">#REF!</definedName>
    <definedName name="est" localSheetId="10">[1]Inputs!#REF!</definedName>
    <definedName name="est" localSheetId="11">[1]Inputs!#REF!</definedName>
    <definedName name="est">[1]Inputs!#REF!</definedName>
    <definedName name="EXP_COL">[1]Expenses!$A$1:$IV$1</definedName>
    <definedName name="EXP_FUND">[1]Inputs!$D$73</definedName>
    <definedName name="EXP_FUND_PER">[1]Inputs!$D$74</definedName>
    <definedName name="EXP_LOAD">[1]Inputs!$D$77</definedName>
    <definedName name="EXP_PANN">[1]Inputs!$D$72</definedName>
    <definedName name="EXP_PP">[1]Inputs!$D$71</definedName>
    <definedName name="EXP_TBL">[1]Expenses!$A$2:$IV$65536</definedName>
    <definedName name="EXPENSE_SORT">'[2]Dashboard data'!$J$70:$L$99</definedName>
    <definedName name="Extra_Pay" localSheetId="10">#REF!</definedName>
    <definedName name="Extra_Pay" localSheetId="11">#REF!</definedName>
    <definedName name="Extra_Pay">#REF!</definedName>
    <definedName name="Full_Print" localSheetId="10">#REF!</definedName>
    <definedName name="Full_Print" localSheetId="11">#REF!</definedName>
    <definedName name="Full_Print">#REF!</definedName>
    <definedName name="FY_NP">[1]Reserve!$Z$1</definedName>
    <definedName name="FY_SURR_NP">[1]CSV!$Z$1</definedName>
    <definedName name="haoma">INDIRECT("支票填写!$d$3:$d$"&amp;COUNTA([5]支票填写!$D$1:$D$65536)+1)</definedName>
    <definedName name="Header_Row" localSheetId="10">ROW(#REF!)</definedName>
    <definedName name="Header_Row" localSheetId="11">ROW(#REF!)</definedName>
    <definedName name="Header_Row">ROW(#REF!)</definedName>
    <definedName name="HOME_SPACE" localSheetId="10">#REF!,#REF!,#REF!,#REF!,#REF!,#REF!,#REF!</definedName>
    <definedName name="HOME_SPACE" localSheetId="11">#REF!,#REF!,#REF!,#REF!,#REF!,#REF!,#REF!</definedName>
    <definedName name="HOME_SPACE">#REF!,#REF!,#REF!,#REF!,#REF!,#REF!,#REF!</definedName>
    <definedName name="IE_PP">[1]Inputs!$D$68</definedName>
    <definedName name="IE_PREM">[1]Inputs!$E$68</definedName>
    <definedName name="INFLATION">[1]Inputs!$D$75</definedName>
    <definedName name="InstallTotal">'[4]Expenditures Over Time'!$D$11</definedName>
    <definedName name="INT">[1]Inputs!$D$219</definedName>
    <definedName name="INT_LOAD_SCN">[1]Inputs!$D$223</definedName>
    <definedName name="Interest_Rate" localSheetId="10">#REF!</definedName>
    <definedName name="Interest_Rate" localSheetId="11">#REF!</definedName>
    <definedName name="Interest_Rate">#REF!</definedName>
    <definedName name="JL">[1]Inputs!$D$10</definedName>
    <definedName name="LAPSE" localSheetId="10">[1]Inputs!#REF!</definedName>
    <definedName name="LAPSE" localSheetId="11">[1]Inputs!#REF!</definedName>
    <definedName name="LAPSE">[1]Inputs!#REF!</definedName>
    <definedName name="LAPSE_ASS_TBL">[1]Lapse!$A$2:$IV$65536</definedName>
    <definedName name="LAPSE_COL">[1]Lapse!$A$1:$IV$1</definedName>
    <definedName name="LAPSE_LOAD_SCN">[1]Inputs!$D$157</definedName>
    <definedName name="LAPSE_RATE_COL">[1]Lapse_Rate!$A$1:$IV$1</definedName>
    <definedName name="LAPSE_RATE_TBL">[1]Lapse_Rate!$A$2:$IV$65536</definedName>
    <definedName name="LAPSE_TBL">[1]Inputs!$C$139:$D$152</definedName>
    <definedName name="LAPSE_TIME">[1]Inputs!$D$132</definedName>
    <definedName name="LAPSE_TIMING" localSheetId="10">[1]Inputs!#REF!</definedName>
    <definedName name="LAPSE_TIMING" localSheetId="11">[1]Inputs!#REF!</definedName>
    <definedName name="LAPSE_TIMING">[1]Inputs!#REF!</definedName>
    <definedName name="Last_Row" localSheetId="10">IF('表2-2 期限结构匹配（投资型和次级债账户）'!Values_Entered,'表2-2 期限结构匹配（投资型和次级债账户）'!Header_Row+'表2-2 期限结构匹配（投资型和次级债账户）'!Number_of_Payments,'表2-2 期限结构匹配（投资型和次级债账户）'!Header_Row)</definedName>
    <definedName name="Last_Row" localSheetId="11">#N/A</definedName>
    <definedName name="Last_Row">IF('表2-2 期限结构匹配（投资型和次级债账户）'!Values_Entered,Header_Row+'表2-2 期限结构匹配（投资型和次级债账户）'!Number_of_Payments,Header_Row)</definedName>
    <definedName name="Loan_Amount" localSheetId="10">#REF!</definedName>
    <definedName name="Loan_Amount" localSheetId="11">#REF!</definedName>
    <definedName name="Loan_Amount">#REF!</definedName>
    <definedName name="Loan_Start" localSheetId="10">#REF!</definedName>
    <definedName name="Loan_Start" localSheetId="11">#REF!</definedName>
    <definedName name="Loan_Start">#REF!</definedName>
    <definedName name="Loan_Years" localSheetId="10">#REF!</definedName>
    <definedName name="Loan_Years" localSheetId="11">#REF!</definedName>
    <definedName name="Loan_Years">#REF!</definedName>
    <definedName name="LR01_D1.1.1_报告期的实际净现金流">'[6]Database-分值计算'!$B$917:$C$918</definedName>
    <definedName name="LR01_D1.1.2.1_在基本情景下未来预计净现金流_财产险和再保险公司">'[6]Database-分值计算'!$B$919:$C$920</definedName>
    <definedName name="LR01_D1.1.2.3_在基本情景下未来预计净现金流_人身险公司_报告日后第1年">'[6]Database-分值计算'!$B$921:$C$922</definedName>
    <definedName name="LR01_D1.1.2.4_在基本情景下未来预计净现金流_人身险公司_报告日后第2年和第3年">'[6]Database-分值计算'!$B$923:$C$924</definedName>
    <definedName name="LR01_D1.1.3.1_在压力情景下未来预计净现金流_财产险和再保险公司">'[6]Database-分值计算'!$B$925:$C$926</definedName>
    <definedName name="LR01_D1.1.3.3_在压力情景下未来预计净现金流_人身险公司_报告日后第1年">'[6]Database-分值计算'!$B$927:$C$928</definedName>
    <definedName name="LR01_D1.1.3.4_在压力情景下未来预计净现金流_人身险公司_报告日后第2年和第3年">'[6]Database-分值计算'!$B$929:$C$930</definedName>
    <definedName name="LR01_D1.2.2_综合流动比率_财产险和再保险公司">'[6]Database-分值计算'!$B$931:$C$932</definedName>
    <definedName name="LR01_D1.2.4_综合流动比率_人身险公司">'[6]Database-分值计算'!$B$933:$C$934</definedName>
    <definedName name="LR01_D1.3_流动性覆盖率">'[6]Database-分值计算'!$B$935:$C$939</definedName>
    <definedName name="MAT_BASE_BEN">[1]Inputs!$D$48</definedName>
    <definedName name="MAT_MULT">[1]Inputs!$D$47</definedName>
    <definedName name="MAT_MULT_COL">[1]OTHER_BEN!$A$1:$IV$1</definedName>
    <definedName name="MAT_MULT_DET" localSheetId="10">#REF!</definedName>
    <definedName name="MAT_MULT_DET" localSheetId="11">#REF!</definedName>
    <definedName name="MAT_MULT_DET">#REF!</definedName>
    <definedName name="MAT_MULT_TBL">[1]OTHER_BEN!$A$2:$IV$65536</definedName>
    <definedName name="MAX_MORT_IMPROVE">[1]Inputs!$D$125</definedName>
    <definedName name="MONTHS">[2]RANGES!$B$5:$B$16</definedName>
    <definedName name="MORT">[1]Inputs!$D$121</definedName>
    <definedName name="MORT_ASS_TBL">[1]Mortality_Assump!$A$2:$IV$65536</definedName>
    <definedName name="MORT_CHRG_TBL">[1]Inputs!$D$94</definedName>
    <definedName name="MORT_COL">[1]Mortality_Assump!$A$1:$IV$1</definedName>
    <definedName name="MORT_IMPROVE_TBL">[1]Mort_Improve!$A$2:$IV$107</definedName>
    <definedName name="MORT_LOAD">[1]Inputs!$C$129:$D$130</definedName>
    <definedName name="MORT_LOAD_DPER">[1]Inputs!$D$124</definedName>
    <definedName name="MORT_LOAD_SCN">[1]Inputs!$D$155</definedName>
    <definedName name="MORT_LOAD_SCN2">[1]Inputs!$D$156</definedName>
    <definedName name="MORT_LOAD_TBL">[1]Mortality_Assump!$A$34:$IV$35</definedName>
    <definedName name="MORT_LOAD_TBL_F">[1]Mortality_Assump!$A$37:$IV$38</definedName>
    <definedName name="MORT_LOAD2">[1]Inputs!$C$129:$E$130</definedName>
    <definedName name="MORT_TBL">[1]Mortality!$A$4:$IV$109</definedName>
    <definedName name="MORT2">[1]Inputs!$E$121</definedName>
    <definedName name="MORTI_MULT_COL">[1]Mort_Improve!$A$1:$IV$1</definedName>
    <definedName name="MP">[1]Inputs!$D$6</definedName>
    <definedName name="MP_COL">[1]Model_pt!$A$2:$IV$2</definedName>
    <definedName name="MP_DB">[1]Model_pt!$A$3:$IV$65536</definedName>
    <definedName name="MTH">[2]RANGES!$C$5:$C$16</definedName>
    <definedName name="mth_int">[1]Inputs!$E$219</definedName>
    <definedName name="MULT_COL_NAME">[1]Multipliers!$A$2:$IV$2</definedName>
    <definedName name="MULT_INDEX">[1]Multipliers!$B$2:$IV$4</definedName>
    <definedName name="MULT_TBL">[1]Multipliers!$A$5:$IV$65536</definedName>
    <definedName name="MULT_TIME">[1]Multipliers!$A$2:$IV$3</definedName>
    <definedName name="NB_Prop">[7]综合_个红!$C$6</definedName>
    <definedName name="NET_PREM_EXP_TBL" localSheetId="10">#REF!</definedName>
    <definedName name="NET_PREM_EXP_TBL" localSheetId="11">#REF!</definedName>
    <definedName name="NET_PREM_EXP_TBL">#REF!</definedName>
    <definedName name="NLP_CHRG">[1]Inputs!$D$170</definedName>
    <definedName name="NP_CALC_TBL">[1]Reserve!$V$1:$W$5</definedName>
    <definedName name="NP_MTD">[1]Inputs!$D$164</definedName>
    <definedName name="NP_MTD2">[1]Inputs!$D$165</definedName>
    <definedName name="NP_USE">[1]Reserve!$Z$2</definedName>
    <definedName name="Num_Pmt_Per_Year" localSheetId="10">#REF!</definedName>
    <definedName name="Num_Pmt_Per_Year" localSheetId="11">#REF!</definedName>
    <definedName name="Num_Pmt_Per_Year">#REF!</definedName>
    <definedName name="Number_of_Payments" localSheetId="10">MATCH(0.01,'表2-2 期限结构匹配（投资型和次级债账户）'!End_Bal,-1)+1</definedName>
    <definedName name="Number_of_Payments" localSheetId="11">MATCH(0.01,'表3-1 成本收益匹配状况'!End_Bal,-1)+1</definedName>
    <definedName name="Number_of_Payments">MATCH(0.01,End_Bal,-1)+1</definedName>
    <definedName name="OCOMM_COL">'[1]Override Comm'!$A$1:$IV$1</definedName>
    <definedName name="OCOMM_TBL">'[1]Override Comm'!$A$2:$IV$65536</definedName>
    <definedName name="OR01_D1.1.1_销售人员管理情况">'[6]Database-分值计算'!$B$2:$C$4</definedName>
    <definedName name="OR01_D1.1.2_核保人员管理情况">'[6]Database-分值计算'!$B$5:$C$7</definedName>
    <definedName name="OR01_D1.2.1_核保授权管理建设情况">'[6]Database-分值计算'!$B$8:$C$10</definedName>
    <definedName name="OR01_D2.1.1_合作中介机构资质完备率">'[6]Database-分值计算'!$B$11:$C$14</definedName>
    <definedName name="OR01_D2.1.2_中介代理协议签订合格率">'[6]Database-分值计算'!$B$15:$C$18</definedName>
    <definedName name="OR01_D2.1.3_手续费跟单率">'[6]Database-分值计算'!$B$19:$C$22</definedName>
    <definedName name="OR01_D2.2.1.1_对需审批的保险条款和费率执行情况">'[6]Database-分值计算'!$B$23:$C$24</definedName>
    <definedName name="OR01_D2.2.1.2_对不需审批的保险条款和费率执行情况">'[6]Database-分值计算'!$B$25:$C$26</definedName>
    <definedName name="OR01_D2.2.1.3_经保监会批准或备案的保险条款和费率的执行情况">'[6]Database-分值计算'!$B$27:$C$28</definedName>
    <definedName name="OR01_D2.2.4_签单日期晚于起保日期的保费_当期总保费">'[6]Database-分值计算'!$B$29:$C$32</definedName>
    <definedName name="OR01_D2.3_承保档案管理情况">'[6]Database-分值计算'!$B$33:$C$35</definedName>
    <definedName name="OR01_D2.4.1_符合产品特点的应收保费管理细则制定情况">'[6]Database-分值计算'!$B$36:$C$37</definedName>
    <definedName name="OR01_D2.4.2_根据应收保费管理细则实施应收保费的日常管理情况">'[6]Database-分值计算'!$B$38:$C$39</definedName>
    <definedName name="OR01_D2.4.3_对应收账龄超过3个月的应收保费开展催收情况">'[6]Database-分值计算'!$B$40:$C$41</definedName>
    <definedName name="OR01_D2.4.4_总公司应收保费考核开展情况">'[6]Database-分值计算'!$B$42:$C$43</definedName>
    <definedName name="OR01_D2.5.1_利用广告后其他宣传方式对保险条款内容和服务质量等做引人误解的宣传情况">'[6]Database-分值计算'!$B$44:$C$45</definedName>
    <definedName name="OR01_D2.5.2_在销售活动中阻碍消费者履行如实告知义务或诱导其不履行如实告知义务情况">'[6]Database-分值计算'!$B$46:$C$47</definedName>
    <definedName name="OR01_D2.5.3_夸大保险产品保障情况">'[6]Database-分值计算'!$B$48:$C$49</definedName>
    <definedName name="OR01_D2.5.4_隐瞒合同重要内容如免责退保等内容情况">'[6]Database-分值计算'!$B$50:$C$51</definedName>
    <definedName name="OR01_D2.5.5_提供虚假产品信息情况">'[6]Database-分值计算'!$B$52:$C$53</definedName>
    <definedName name="OR01_D3.1.1.1_业务信息系统管理完整性得分">'[6]Database-分值计算'!$B$54:$C$55</definedName>
    <definedName name="OR01_D3.1.1.2_业务统计分析系统管理完整性得分">'[6]Database-分值计算'!$B$56:$C$57</definedName>
    <definedName name="OR01_D3.1.1.3_承保业务系统与再保、财务系统对接情况得分">'[6]Database-分值计算'!$B$58:$C$59</definedName>
    <definedName name="OR01_D3.1.2_销售管理系统建设情况">'[6]Database-分值计算'!$B$60:$C$62</definedName>
    <definedName name="OR01_D3.2.1_关键承保信息质量及一致性情况">'[6]Database-分值计算'!$B$63:$C$65</definedName>
    <definedName name="OR01_D5.1_行业人员水平调整">'[6]Database-分值计算'!$B$71:$C$73</definedName>
    <definedName name="OR01_D5.2_行业内控水平调整">'[6]Database-分值计算'!$B$74:$C$76</definedName>
    <definedName name="OR01_D5.3_行业系统水平调整">'[6]Database-分值计算'!$B$77:$C$79</definedName>
    <definedName name="OR01_D6.1_农业保险核验标的率">'[6]Database-分值计算'!$B$66:$C$68</definedName>
    <definedName name="OR01_D6.2_农业保险承保到户情况">'[6]Database-分值计算'!$B$69:$C$70</definedName>
    <definedName name="OR01_X1.1.1_销售人员管理情况">'[6]Database-下拉框'!$B$4:$B$6</definedName>
    <definedName name="OR01_X1.1.2_核保人员管理情况">'[6]Database-下拉框'!$B$7:$B$9</definedName>
    <definedName name="OR01_X1.2.1_核保授权管理建设情况">'[6]Database-下拉框'!$B$10:$B$12</definedName>
    <definedName name="OR01_X2.2.1.1_对需审批的保险条款和费率执行情况">'[6]Database-下拉框'!$B$13:$B$14</definedName>
    <definedName name="OR01_X2.2.1.2_对不需审批的保险条款和费率执行情况">'[6]Database-下拉框'!$B$15:$B$16</definedName>
    <definedName name="OR01_X2.2.1.3_经保监会批准或备案的保险条款和费率的执行情况">'[6]Database-下拉框'!$B$17:$B$18</definedName>
    <definedName name="OR01_X2.3_承保档案管理情况">'[6]Database-下拉框'!$B$37:$B$39</definedName>
    <definedName name="OR01_X2.4.1_符合产品特点的应收保费管理细则制定情况">'[6]Database-下拉框'!$B$19:$B$20</definedName>
    <definedName name="OR01_X2.4.2_根据应收保费管理细则实施应收保费的日常管理情况">'[6]Database-下拉框'!$B$21:$B$22</definedName>
    <definedName name="OR01_X2.4.3_对应收账龄超过3个月的应收保费开展催收情况">'[6]Database-下拉框'!$B$23:$B$24</definedName>
    <definedName name="OR01_X2.4.4_总公司应收保费考核开展情况">'[6]Database-下拉框'!$B$25:$B$26</definedName>
    <definedName name="OR01_X2.5.1_利用广告后其他宣传方式对保险条款内容和服务质量等做引人误解的宣传情况">'[6]Database-下拉框'!$B$27:$B$28</definedName>
    <definedName name="OR01_X2.5.2_在销售活动中阻碍消费者履行如实告知义务或诱导其不履行如实告知义务情况">'[6]Database-下拉框'!$B$29:$B$30</definedName>
    <definedName name="OR01_X2.5.3_夸大保险产品保障情况">'[6]Database-下拉框'!$B$31:$B$32</definedName>
    <definedName name="OR01_X2.5.4_隐瞒合同重要内容如免责退保等内容情况">'[6]Database-下拉框'!$B$33:$B$34</definedName>
    <definedName name="OR01_X2.5.5_提供虚假产品信息情况">'[6]Database-下拉框'!$B$35:$B$36</definedName>
    <definedName name="OR01_X3.1.1.1_业务信息系统管理完整性">'[6]Database-下拉框'!$B$40:$B$41</definedName>
    <definedName name="OR01_X3.1.1.2_业务统计分析系统管理完整性">'[6]Database-下拉框'!$B$42:$B$43</definedName>
    <definedName name="OR01_X3.1.1.3_承保业务系统与再保、财务系统对接情况">'[6]Database-下拉框'!$B$44:$B$45</definedName>
    <definedName name="OR01_X3.1.2_销售管理系统建设情况">'[6]Database-下拉框'!$B$46:$B$48</definedName>
    <definedName name="OR01_X3.2.1_关键承保信息质量及一致性情况">'[6]Database-下拉框'!$B$49:$B$51</definedName>
    <definedName name="OR01_X6.2_农业保险承保到户情况">'[6]Database-下拉框'!$B$52:$B$53</definedName>
    <definedName name="OR02_D1.1_销售人员离职率">'[6]Database-分值计算'!$B$80:$C$83</definedName>
    <definedName name="OR02_D1.2_电话回访人员数量">'[6]Database-分值计算'!$B$84:$C$87</definedName>
    <definedName name="OR02_D1.3_核保人员人均核保保单数量">'[6]Database-分值计算'!$B$88:$C$91</definedName>
    <definedName name="OR02_D1.4_核保人员工作经验">'[6]Database-分值计算'!$B$92:$C$95</definedName>
    <definedName name="OR02_D1.5_销售人员学历水平">'[6]Database-分值计算'!$B$96:$C$99</definedName>
    <definedName name="OR02_D1.6_销售人员责任追究">'[6]Database-分值计算'!$B$100:$C$103</definedName>
    <definedName name="OR02_D2.1_电话回访成功率">'[6]Database-分值计算'!$B$104:$C$106</definedName>
    <definedName name="OR02_D2.2_电客户信息真实性">'[6]Database-分值计算'!$B$106:$C$109</definedName>
    <definedName name="OR02_D2.5_电话营销销售误导问题">'[6]Database-分值计算'!$B$110:$C$113</definedName>
    <definedName name="OR02_D3.1_银保通系统得分">'[6]Database-分值计算'!$B$114:$C$115</definedName>
    <definedName name="OR02_D3.2.1_与核心业务系统实时对接">'[6]Database-分值计算'!$B$116:$C$117</definedName>
    <definedName name="OR02_D3.2.2_意外险保单信息记录的完整性">'[6]Database-分值计算'!$B$118:$C$119</definedName>
    <definedName name="OR02_D3.3.1_系统完整性控制功能得分">'[6]Database-分值计算'!$B$120:$C$122</definedName>
    <definedName name="OR02_D3.3.2_系统逻辑准确性功能得分">'[6]Database-分值计算'!$B$123:$C$125</definedName>
    <definedName name="OR02_D4.1_监管部门接到的关于承保、销售业务线的投诉得分">'[6]Database-分值计算'!$B$126:$C$130</definedName>
    <definedName name="OR02_D4.2_保险公司接到的关于承保、销售业务线的投诉得分">'[6]Database-分值计算'!$B$131:$C$135</definedName>
    <definedName name="OR02_X3.1_银邮保通系统">'[6]Database-下拉框'!$B$54:$B$55</definedName>
    <definedName name="OR02_X3.2.1_与核心业务系统实时对接">'[6]Database-下拉框'!$B$56:$B$57</definedName>
    <definedName name="OR02_X3.2.2_意外险保单信息记录的完整性">'[6]Database-下拉框'!$B$58:$B$59</definedName>
    <definedName name="OR02_X3.3.1_系统完整性控制功能得分">'[6]Database-下拉框'!$B$60:$B$62</definedName>
    <definedName name="OR02_X3.3.2_系统逻辑准确性功能得分">'[6]Database-下拉框'!$B$63:$B$65</definedName>
    <definedName name="OR03_D1.1.1_管理层离职率得分">'[6]Database-分值计算'!$B$136:$C$138</definedName>
    <definedName name="OR03_D1.1.2_部门管理层从业经验得分">'[6]Database-分值计算'!$B$139:$C$141</definedName>
    <definedName name="OR03_D1.2_招聘、解雇得分">'[6]Database-分值计算'!$B$142:$C$144</definedName>
    <definedName name="OR03_D1.3_培训得分">'[6]Database-分值计算'!$B$145:$C$147</definedName>
    <definedName name="OR03_D1.4_业绩管理、薪酬得分">'[6]Database-分值计算'!$B$148:$C$149</definedName>
    <definedName name="OR03_D2.1.1_中介协议签订率得分">'[6]Database-分值计算'!$B$150:$C$151</definedName>
    <definedName name="OR03_D2.1.2_销售人员协议签订率得分">'[6]Database-分值计算'!$B$152:$C$153</definedName>
    <definedName name="OR03_D2.1.3_佣金支付方式得分">'[6]Database-分值计算'!$B$154:$C$156</definedName>
    <definedName name="OR03_D2.2.1_核保权限集中度得分">'[6]Database-分值计算'!$B$157:$C$159</definedName>
    <definedName name="OR03_D2.2.2_承保标的风险评估得分">'[6]Database-分值计算'!$B$160:$C$161</definedName>
    <definedName name="OR03_D2.2.3_应收保费率得分">'[6]Database-分值计算'!$B$162:$C$164</definedName>
    <definedName name="OR03_D2.3.1_保费批退率得分">'[6]Database-分值计算'!$B$168:$C$170</definedName>
    <definedName name="OR03_D2.3.2_保全差错率得分">'[6]Database-分值计算'!$B$171:$C$173</definedName>
    <definedName name="OR03_D2.3.3_批减资金支付方式得分">'[6]Database-分值计算'!$B$174:$C$175</definedName>
    <definedName name="OR03_D3.2_佣金系统计提得分">'[6]Database-分值计算'!$B$176:$C$177</definedName>
    <definedName name="OR03_D5_亿元保费销售、承保、保全操作风险事件数">'[6]Database-分值计算'!$B$178:$C$181</definedName>
    <definedName name="OR03_X1.4_业绩考核">'[6]Database-下拉框'!$B$72:$B$73</definedName>
    <definedName name="OR03_X2.1.3_佣金支付方式得分">'[6]Database-下拉框'!$B$66:$B$68</definedName>
    <definedName name="OR03_X2.2.1_核保权限集中度得分">'[6]Database-下拉框'!$B$69:$B$71</definedName>
    <definedName name="OR03_X2.2.2_承保标的风险评估">'[6]Database-下拉框'!$B$74:$B$75</definedName>
    <definedName name="OR03_X2.3.3_批减资金支付方式">'[6]Database-下拉框'!$B$76:$B$77</definedName>
    <definedName name="OR03_X3.2_佣金系统计提">'[6]Database-下拉框'!$B$78:$B$79</definedName>
    <definedName name="OR04_D1.1.1_管理层离职率得分">'[6]Database-分值计算'!$B$182:$C$184</definedName>
    <definedName name="OR04_D1.1.2_部门管理层从业经验得分">'[6]Database-分值计算'!$B$185:$C$187</definedName>
    <definedName name="OR04_D1.2_招聘、解雇得分">'[6]Database-分值计算'!$B$188:$C$190</definedName>
    <definedName name="OR04_D1.3_培训得分">'[6]Database-分值计算'!$B$191:$C$193</definedName>
    <definedName name="OR04_D1.4_业绩管理、薪酬得分">'[6]Database-分值计算'!$B$194:$C$195</definedName>
    <definedName name="OR04_D2.1.1_中介协议签订率得分">'[6]Database-分值计算'!$B$196:$C$197</definedName>
    <definedName name="OR04_D2.1.2_销售人员协议签订率得分">'[6]Database-分值计算'!$B$198:$C$199</definedName>
    <definedName name="OR04_D2.1.3_千张保单投诉量得分">'[6]Database-分值计算'!$B$200:$C$202</definedName>
    <definedName name="OR04_D2.2.1_承保标的风险评估得分">'[6]Database-分值计算'!$B$203:$C$204</definedName>
    <definedName name="OR04_D2.2.2_犹豫期内电话回访成功率得分">'[6]Database-分值计算'!$B$205:$C$208</definedName>
    <definedName name="OR04_D2.3.1_续期收费率得分">'[6]Database-分值计算'!$B$212:$C$214</definedName>
    <definedName name="OR04_D2.3.2_保全变更完成率得分">'[6]Database-分值计算'!$B$215:$C$217</definedName>
    <definedName name="OR04_D2.3.3_退撤保率得分">'[6]Database-分值计算'!$B$218:$C$220</definedName>
    <definedName name="OR04_D2.3.4_保单失效率得分">'[6]Database-分值计算'!$B$221:$C$223</definedName>
    <definedName name="OR04_D2.3.5_保全差错率得分">'[6]Database-分值计算'!$B$224:$C$226</definedName>
    <definedName name="OR04_D2.3.6_保单质押贷款支付方式得分">'[6]Database-分值计算'!$B$227:$C$228</definedName>
    <definedName name="OR04_D3.2_佣金系统计提得分">'[6]Database-分值计算'!$B$229:$C$230</definedName>
    <definedName name="OR04_D5_亿元保费销售、承保、保全操作风险事件数">'[6]Database-分值计算'!$B$231:$C$234</definedName>
    <definedName name="OR04_X1.4_业绩考核">'[6]Database-下拉框'!$B$80:$B$81</definedName>
    <definedName name="OR04_X2.2.1_承保标的风险评估">'[6]Database-下拉框'!$B$82:$B$83</definedName>
    <definedName name="OR04_X2.3.6_保单质押贷款支付方式">'[6]Database-下拉框'!$B$84:$B$85</definedName>
    <definedName name="OR04_X3.2_佣金系统计提">'[6]Database-下拉框'!$B$86:$B$87</definedName>
    <definedName name="OR05_D1_不相容职务分离得分">'[6]Database-分值计算'!$B$235:$C$237</definedName>
    <definedName name="OR05_D2.1_特殊环节集中度得分">'[6]Database-分值计算'!$B$238:$C$239</definedName>
    <definedName name="OR05_D2.2.1限时立案率得分">'[6]Database-分值计算'!$B$240:$C$242</definedName>
    <definedName name="OR05_D2.3立案注销率得分">'[6]Database-分值计算'!$B$243:$C$245</definedName>
    <definedName name="OR05_D2.4立案注销恢复率得分">'[6]Database-分值计算'!$B$246:$C$248</definedName>
    <definedName name="OR05_D2.5_已发生已报告未决赔款准备金发展偏差率_II类公司">'[6]Database-分值计算'!$B$256:$C$260</definedName>
    <definedName name="OR05_D2.5_已发生已报告未决赔款准备金发展偏差率_I类公司">'[6]Database-分值计算'!$B$251:$C$255</definedName>
    <definedName name="OR05_D2.5_已发生已报告未决赔款准备金发展偏差率得分">'[6]Database-分值计算'!$B$249:$C$250</definedName>
    <definedName name="OR05_D2.6注销恢复及案件重开率得分">'[6]Database-分值计算'!$B$261:$C$263</definedName>
    <definedName name="OR05_D2.7.1车险报案结案率得分">'[6]Database-分值计算'!$B$264:$C$266</definedName>
    <definedName name="OR05_D2.7.2非车险报案结案率得分">'[6]Database-分值计算'!$B$267:$C$269</definedName>
    <definedName name="OR05_D4_理赔反欺诈模块">'[6]Database-分值计算'!$B$270:$C$272</definedName>
    <definedName name="OR05_D5.1_行业人员水平调整得分">'[6]Database-分值计算'!$B$273:$C$275</definedName>
    <definedName name="OR05_D5.2_行业内控水平调整得分">'[6]Database-分值计算'!$B$276:$C$278</definedName>
    <definedName name="OR05_D5.3_行业系统水平调整得分">'[6]Database-分值计算'!$B$279:$C$281</definedName>
    <definedName name="OR05_D6.1_内部稽核">'[6]Database-分值计算'!$B$282:$C$285</definedName>
    <definedName name="OR05_D6.2_赔付后回访率得分">'[6]Database-分值计算'!$B$286:$C$288</definedName>
    <definedName name="OR05_X1_不相容职务分离">'[6]Database-下拉框'!$B$88:$B$90</definedName>
    <definedName name="OR05_X2.1_特殊环节集中度">'[6]Database-下拉框'!$B$91:$B$92</definedName>
    <definedName name="OR05_X4_理赔反欺诈模块">'[6]Database-下拉框'!$B$93:$B$95</definedName>
    <definedName name="OR05_X6.1_内部稽核">'[6]Database-下拉框'!$B$96:$B$99</definedName>
    <definedName name="OR06_D1.1_理赔人员人均办理理赔案件数量得分">'[6]Database-分值计算'!$B$289:$C$292</definedName>
    <definedName name="OR06_D1.2_理赔人员人均办理理赔案件数量得分">'[6]Database-分值计算'!$B$293:$C$296</definedName>
    <definedName name="OR06_D1.3_理赔工作经验得分">'[6]Database-分值计算'!$B$297:$C$300</definedName>
    <definedName name="OR06_D1.4_保全工作经验得分">'[6]Database-分值计算'!$B$301:$C$304</definedName>
    <definedName name="OR06_D2.1_索赔核定平均时长得分">'[6]Database-分值计算'!$B$305:$C$306</definedName>
    <definedName name="OR06_D2.1_索赔核定平均时长行业均值大于8">'[6]Database-分值计算'!$B$307:$C$309</definedName>
    <definedName name="OR06_D2.1_索赔核定平均时长行业均值小于8">'[6]Database-分值计算'!$B$310:$C$313</definedName>
    <definedName name="OR06_D2.2_赔款支付平均时长得分">'[6]Database-分值计算'!$B$314:$C$315</definedName>
    <definedName name="OR06_D2.2_赔款支付平均时长行业均值大于10">'[6]Database-分值计算'!$B$316:$C$318</definedName>
    <definedName name="OR06_D2.2_赔款支付平均时长行业均值小于10">'[6]Database-分值计算'!$B$319:$C$322</definedName>
    <definedName name="OR06_D2.3保全受理平均时长得分">'[6]Database-分值计算'!$B$323:$C$324</definedName>
    <definedName name="OR06_D2.3保全受理平均时长行业均值大于2">'[6]Database-分值计算'!$B$325:$C$327</definedName>
    <definedName name="OR06_D2.3保全受理平均时长行业均值小于2">'[6]Database-分值计算'!$B$328:$C$331</definedName>
    <definedName name="OR06_D2.4保全处理平均时长得分">'[6]Database-分值计算'!$B$332:$C$333</definedName>
    <definedName name="OR06_D2.4保全处理平均时长得分行业均值大于5">'[6]Database-分值计算'!$B$334:$C$336</definedName>
    <definedName name="OR06_D2.4保全处理平均时长得分行业均值小于5">'[6]Database-分值计算'!$B$337:$C$340</definedName>
    <definedName name="OR06_D2.5投诉处理平均时长得分">'[6]Database-分值计算'!$B$341:$C$342</definedName>
    <definedName name="OR06_D2.5投诉处理平均时长得分行业均值大于10">'[6]Database-分值计算'!$B$343:$C$345</definedName>
    <definedName name="OR06_D2.5投诉处理平均时长得分行业均值小于10">'[6]Database-分值计算'!$B$346:$C$349</definedName>
    <definedName name="OR06_D4.1_监管部门接到的关于理赔、保全业务线的投诉得分">'[6]Database-分值计算'!$B$350:$C$354</definedName>
    <definedName name="OR06_D4.2_保险公司接到的关于理赔、保全业务线的投诉得分">'[6]Database-分值计算'!$B$355:$C$359</definedName>
    <definedName name="OR07_D1.1_领导能力">'[6]Database-分值计算'!$B$360:$C$362</definedName>
    <definedName name="OR07_D1.2_招聘、解雇">'[6]Database-分值计算'!$B$363:$C$365</definedName>
    <definedName name="OR07_D1.4_业绩管理、薪酬">'[6]Database-分值计算'!$B$369:$C$370</definedName>
    <definedName name="OR07_D2.1_理赔权限管理">'[6]Database-分值计算'!$B$371:$C$372</definedName>
    <definedName name="OR07_D2.2_报案立案率">'[6]Database-分值计算'!$B$373:$C$374</definedName>
    <definedName name="OR07_D2.3_部门负责人培训">'[6]Database-分值计算'!$B$375:$C$377</definedName>
    <definedName name="OR07_D2.4_案均核赔支付时效">'[6]Database-分值计算'!$B$378:$C$380</definedName>
    <definedName name="OR07_D2.5_赔款转账直付比例">'[6]Database-分值计算'!$B$381:$C$383</definedName>
    <definedName name="OR07_D2.6_已发生已报告未决赔款准备金发展偏差率">'[6]Database-分值计算'!$B$384:$C$386</definedName>
    <definedName name="OR07_D2.7_千张保单投诉量">'[6]Database-分值计算'!$B$387:$C$389</definedName>
    <definedName name="OR07_D3.2_反欺诈识别">'[6]Database-分值计算'!$B$390:$C$391</definedName>
    <definedName name="OR07_D3.3_系统对接">'[6]Database-分值计算'!$B$392:$C$393</definedName>
    <definedName name="OR07_D5_基于行业总体水平的调整">'[6]Database-分值计算'!$B$394:$C$397</definedName>
    <definedName name="OR07_X1.3_部门负责人培训" localSheetId="10">'[6]Database-下拉框'!#REF!</definedName>
    <definedName name="OR07_X1.3_部门负责人培训" localSheetId="11">'[6]Database-下拉框'!#REF!</definedName>
    <definedName name="OR07_X1.3_部门负责人培训">'[6]Database-下拉框'!#REF!</definedName>
    <definedName name="OR07_X1.4_业绩管理、薪酬">'[6]Database-下拉框'!$B$100:$B$101</definedName>
    <definedName name="OR07_X2.1_理赔权限管理">'[6]Database-下拉框'!$B$102:$B$103</definedName>
    <definedName name="OR07_X3.2_反欺诈识别">'[6]Database-下拉框'!$B$104:$B$105</definedName>
    <definedName name="OR07_X3.3_系统对接">'[6]Database-下拉框'!$B$106:$B$107</definedName>
    <definedName name="OR08_D1.1_领导能力">'[6]Database-分值计算'!$B$398:$C$400</definedName>
    <definedName name="OR08_D1.2_招聘、解雇">'[6]Database-分值计算'!$B$401:$C$403</definedName>
    <definedName name="OR08_D1.4_业绩管理、薪酬">'[6]Database-分值计算'!$B$407:$C$408</definedName>
    <definedName name="OR08_D2.1_案均核赔支付时效">'[6]Database-分值计算'!$B$409:$C$411</definedName>
    <definedName name="OR08_D2.2_理赔服务时效得分">'[6]Database-分值计算'!$B$412:$C$415</definedName>
    <definedName name="OR08_D2.3_赔款转账直付比例">'[6]Database-分值计算'!$B$416:$C$418</definedName>
    <definedName name="OR08_D2.4_非寿险业务估损代数偏差率">'[6]Database-分值计算'!$B$419:$C$420</definedName>
    <definedName name="OR08_D3.2_反欺诈识别">'[6]Database-分值计算'!$B$421:$C$422</definedName>
    <definedName name="OR08_D3.3_系统对接">'[6]Database-分值计算'!$B$423:$C$424</definedName>
    <definedName name="OR08_D5_基于行业总体水平的调整">'[6]Database-分值计算'!$B$425:$C$428</definedName>
    <definedName name="OR08_X1.3_部门负责人培训" localSheetId="10">'[6]Database-下拉框'!#REF!</definedName>
    <definedName name="OR08_X1.3_部门负责人培训" localSheetId="11">'[6]Database-下拉框'!#REF!</definedName>
    <definedName name="OR08_X1.3_部门负责人培训">'[6]Database-下拉框'!#REF!</definedName>
    <definedName name="OR08_X1.4_业绩管理、薪酬">'[6]Database-下拉框'!$B$108:$B$109</definedName>
    <definedName name="OR08_X3.2_反欺诈识别">'[6]Database-下拉框'!$B$110:$B$111</definedName>
    <definedName name="OR08_X3.3_系统对接">'[6]Database-下拉框'!$B$112:$B$113</definedName>
    <definedName name="OR09_D1.1_再保险业务管理情况">'[6]Database-分值计算'!$B$429:$C$431</definedName>
    <definedName name="OR09_D1.2_再保险分入业务分工情况">'[6]Database-分值计算'!$B$432:$C$433</definedName>
    <definedName name="OR09_D2.2.1_再保险接受人及经纪人资信管理情况">'[6]Database-分值计算'!$B$434:$C$435</definedName>
    <definedName name="OR09_D2.2.3_再保险接受人信用风险突发应急预案管理情况">'[6]Database-分值计算'!$B$436:$C$437</definedName>
    <definedName name="OR09_D2.3.2_需续保的再保合约业务及时性得分">'[6]Database-分值计算'!$B$438:$C$439</definedName>
    <definedName name="OR09_D2.5.1_再保险应收应付款项管理情况">'[6]Database-分值计算'!$B$440:$C$441</definedName>
    <definedName name="OR09_D2.6.1_每一危险单位划分符合相关法律法规情况得分">'[6]Database-分值计算'!$B$442:$C$443</definedName>
    <definedName name="OR09_D2.6.2_每一危险单位划分符合公司内部规定情况得分">'[6]Database-分值计算'!$B$444:$C$445</definedName>
    <definedName name="OR09_D2.8.1_完成外部审计">'[6]Database-分值计算'!$B$446:$C$447</definedName>
    <definedName name="OR09_D2.8.2_完成内部审计">'[6]Database-分值计算'!$B$448:$C$449</definedName>
    <definedName name="OR09_D3.1_再保系统与其他系统链接">'[6]Database-分值计算'!$B$450:$C$451</definedName>
    <definedName name="OR09_D3.2_IT系统模块功能">'[6]Database-分值计算'!$B$452:$C$453</definedName>
    <definedName name="OR09_D3.3_IT系统统计保监会要求上报的各类再保险数据报表">'[6]Database-分值计算'!$B$454:$C$455</definedName>
    <definedName name="OR09_D3.4_再保险IT系统权限管理情况">'[6]Database-分值计算'!$B$456:$C$457</definedName>
    <definedName name="OR09_D3.5_再保系统记录修改痕迹功能">'[6]Database-分值计算'!$B$458:$C$459</definedName>
    <definedName name="OR09_D4.1_再保险管理组织架构">'[6]Database-分值计算'!$B$460:$C$462</definedName>
    <definedName name="OR09_D4.2_分保安排及确认的及时性">'[6]Database-分值计算'!$B$463:$C$465</definedName>
    <definedName name="OR09_D4.3_再保系统独立性和完整性">'[6]Database-分值计算'!$B$466:$C$468</definedName>
    <definedName name="OR09_X1.1_再保险业务管理情况">'[6]Database-下拉框'!$B$114:$B$116</definedName>
    <definedName name="OR09_X1.2_再保险分入业务管理情况">'[6]Database-下拉框'!$B$117:$B$118</definedName>
    <definedName name="OR09_X2.2.1_再保险接受人及经纪人资信管理情况">'[6]Database-下拉框'!$B$119:$B$120</definedName>
    <definedName name="OR09_X2.2.3_再保险接受人信用风险突发应急预案管理情况">'[6]Database-下拉框'!$B$121:$B$122</definedName>
    <definedName name="OR09_X2.3.2_需续保的再保合约业务完成情况">'[6]Database-下拉框'!$B$123:$B$124</definedName>
    <definedName name="OR09_X2.5.1_再保险应收应付款项管理情况">'[6]Database-下拉框'!$B$125:$B$126</definedName>
    <definedName name="OR09_X2.6.1_每一危险单位划分是否符合相关法律法规">'[6]Database-下拉框'!$B$127:$B$128</definedName>
    <definedName name="OR09_X2.6.2_每一危险单位自留额管理">'[6]Database-下拉框'!$B$129:$B$130</definedName>
    <definedName name="OR09_X3.1_再保系统与其他系统链接">'[6]Database-下拉框'!$B$131:$B$132</definedName>
    <definedName name="OR09_X3.2_IT系统模块功能">'[6]Database-下拉框'!$B$133:$B$134</definedName>
    <definedName name="OR09_X3.3_IT系统统计再保险数据报表">'[6]Database-下拉框'!$B$135:$B$136</definedName>
    <definedName name="OR09_X3.4_再保险IT系统权限管理情况">'[6]Database-下拉框'!$B$137:$B$138</definedName>
    <definedName name="OR09_X3.5_再保系统记录修改痕迹功能">'[6]Database-下拉框'!$B$139:$B$140</definedName>
    <definedName name="OR10_D1.1.1_资产管理部门负责人从业经验">'[6]Database-分值计算'!$B$534:$C$536</definedName>
    <definedName name="OR10_D1.1.2_资产管理部门负责人违法违规及处罚">'[6]Database-分值计算'!$B$537:$C$538</definedName>
    <definedName name="OR10_D1.1.3_资产管理部门人员平均从业年限">'[6]Database-分值计算'!$B$539:$C$541</definedName>
    <definedName name="OR10_D1.2.1.1_委托投资人员岗位">'[6]Database-分值计算'!$B$542:$C$544</definedName>
    <definedName name="OR10_D1.2.1.2_自行投资人员岗位">'[6]Database-分值计算'!$B$545:$C$547</definedName>
    <definedName name="OR10_D1.2.2_人员结构">'[6]Database-分值计算'!$B$548:$C$549</definedName>
    <definedName name="OR10_D1.2.3_资产管理部门人员流失率">'[6]Database-分值计算'!$B$550:$C$552</definedName>
    <definedName name="OR10_D1.3.2_员工培训频率">'[6]Database-分值计算'!$B$557:$C$558</definedName>
    <definedName name="OR10_D1.4.1.1_自行投资投研人员激励机制">'[6]Database-分值计算'!$B$559:$C$561</definedName>
    <definedName name="OR10_D1.4.1.2_委托投资投研人员激励机制">'[6]Database-分值计算'!$B$562:$C$564</definedName>
    <definedName name="OR10_D1.4.2.1_自行投资风险管理人员激励机制">'[6]Database-分值计算'!$B$565:$C$567</definedName>
    <definedName name="OR10_D1.4.2.2_委托投资风险管理人员激励机制">'[6]Database-分值计算'!$B$568:$C$570</definedName>
    <definedName name="OR10_D1.4.3.1_自行投资业绩考核">'[6]Database-分值计算'!$B$571:$C$573</definedName>
    <definedName name="OR10_D1.4.3.2_委托投资业绩考核">'[6]Database-分值计算'!$B$574:$C$576</definedName>
    <definedName name="OR10_D2.1_操作风险数据库">'[6]Database-分值计算'!$B$577:$C$578</definedName>
    <definedName name="OR10_D2.2.1_委托投资管理制度">'[6]Database-分值计算'!$B$579:$C$581</definedName>
    <definedName name="OR10_D2.2.2_委托投资指引">'[6]Database-分值计算'!$B$582:$C$584</definedName>
    <definedName name="OR10_D2.2.3_定期评估">'[6]Database-分值计算'!$B$585:$C$588</definedName>
    <definedName name="OR10_D2.3.1_压力测试">'[6]Database-分值计算'!$B$589:$C$590</definedName>
    <definedName name="OR10_D2.3.2.1_自行投资分账户">'[6]Database-分值计算'!$B$591:$C$593</definedName>
    <definedName name="OR10_D2.3.2.2_委托投资分账户">'[6]Database-分值计算'!$B$594:$C$596</definedName>
    <definedName name="OR10_D2.4_托管">'[6]Database-分值计算'!$B$597:$C$599</definedName>
    <definedName name="OR10_D2.5.1_投资授权制度">'[6]Database-分值计算'!$B$600:$C$601</definedName>
    <definedName name="OR10_D2.5.2.1.1_自行投资决策流程信息化和自动化">'[6]Database-分值计算'!$B$602:$C$604</definedName>
    <definedName name="OR10_D2.5.2.1.2_委托投资决策流程信息化和自动化">'[6]Database-分值计算'!$B$605:$C$607</definedName>
    <definedName name="OR10_D2.5.2.2.1_自行投资决策书面记录">'[6]Database-分值计算'!$B$608:$C$610</definedName>
    <definedName name="OR10_D2.5.2.2.2_委托投资决策书面记录">'[6]Database-分值计算'!$B$611:$C$613</definedName>
    <definedName name="OR10_D2.5.3.1_自行投资投资池、备选池和禁投池体系">'[6]Database-分值计算'!$B$614:$C$616</definedName>
    <definedName name="OR10_D2.5.3.2_委托投资投资池、备选池和禁投池体系">'[6]Database-分值计算'!$B$617:$C$619</definedName>
    <definedName name="OR10_D2.5.4_投资决策操作风险">'[6]Database-分值计算'!$B$620:$C$622</definedName>
    <definedName name="OR10_D2.6.1.1_自行投资集中交易">'[6]Database-分值计算'!$B$623:$C$625</definedName>
    <definedName name="OR10_D2.6.1.2_委托投资集中交易">'[6]Database-分值计算'!$B$626:$C$628</definedName>
    <definedName name="OR10_D2.6.2.1_自行投资交易记录">'[6]Database-分值计算'!$B$629:$C$631</definedName>
    <definedName name="OR10_D2.6.2.2_委托投资交易记录">'[6]Database-分值计算'!$B$632:$C$634</definedName>
    <definedName name="OR10_D2.6.3_交易行为操作风险">'[6]Database-分值计算'!$B$635:$C$637</definedName>
    <definedName name="OR10_D2.7.1.1_自行投资会计估值政策与制度规范">'[6]Database-分值计算'!$B$638:$C$640</definedName>
    <definedName name="OR10_D2.7.1.2_委托投资会计估值政策与制度规范">'[6]Database-分值计算'!$B$641:$C$643</definedName>
    <definedName name="OR10_D2.7.2.1_自行投资清算和交易信息核对频率">'[6]Database-分值计算'!$B$644:$C$646</definedName>
    <definedName name="OR10_D2.7.2.2_委托投资清算和交易信息核对频率">'[6]Database-分值计算'!$B$647:$C$649</definedName>
    <definedName name="OR10_D2.7.3_估值核算操作风险事件">'[6]Database-分值计算'!$B$650:$C$652</definedName>
    <definedName name="OR10_D2.8_信息披露风险事件">'[6]Database-分值计算'!$B$653:$C$655</definedName>
    <definedName name="OR10_D3.1.1.1_自行投资系统自动化">'[6]Database-分值计算'!$B$656:$C$659</definedName>
    <definedName name="OR10_D3.1.1.2_委托投资系统自动化">'[6]Database-分值计算'!$B$660:$C$662</definedName>
    <definedName name="OR10_D3.1.2_系统设计差错量">'[6]Database-分值计算'!$B$663:$C$664</definedName>
    <definedName name="OR10_D3.2.1_系统中断次数">'[6]Database-分值计算'!$B$665:$C$666</definedName>
    <definedName name="OR10_D3.2.2_系统异常事件数量">'[6]Database-分值计算'!$B$667:$C$668</definedName>
    <definedName name="OR10_D3.3_信息安全事件数量">'[6]Database-分值计算'!$B$669:$C$671</definedName>
    <definedName name="OR10_D3.4_数据差错量">'[6]Database-分值计算'!$B$672:$C$673</definedName>
    <definedName name="OR10_D4.1_对新政策的参与和反应速度">'[6]Database-分值计算'!$B$674:$C$675</definedName>
    <definedName name="OR10_D4.2_新政策培训">'[6]Database-分值计算'!$B$676:$C$677</definedName>
    <definedName name="OR10_D6.1_投资决策操作风险事件">'[6]Database-分值计算'!$B$678:$C$680</definedName>
    <definedName name="OR10_D6.2_交易行为操作风险事件">'[6]Database-分值计算'!$B$681:$C$683</definedName>
    <definedName name="OR10_D6.3_估值核算操作风险事件">'[6]Database-分值计算'!$B$684:$C$686</definedName>
    <definedName name="OR10_D6.4_信息披露操作风险事件">'[6]Database-分值计算'!$B$687:$C$689</definedName>
    <definedName name="OR10_X1.1.2_资产管理部门负责人违法违规及处罚">'[6]Database-下拉框'!$B$164:$B$165</definedName>
    <definedName name="OR10_X1.2.1.1_委托投资人员岗位">'[6]Database-下拉框'!$B$166:$B$168</definedName>
    <definedName name="OR10_X1.2.1.2_自行投资人员岗位">'[6]Database-下拉框'!$B$169:$B$171</definedName>
    <definedName name="OR10_X1.4.1.1_自行投资投研人员激励机制">'[6]Database-下拉框'!$B$172:$B$174</definedName>
    <definedName name="OR10_X1.4.1.2_委托投资投研人员激励机制">'[6]Database-下拉框'!$B$175:$B$177</definedName>
    <definedName name="OR10_X1.4.2.1_自行投资风险管理人员激励机制">'[6]Database-下拉框'!$B$178:$B$180</definedName>
    <definedName name="OR10_X1.4.2.2_委托投资风险管理人员激励机制">'[6]Database-下拉框'!$B$181:$B$183</definedName>
    <definedName name="OR10_X1.4.3.1_自行投资业绩考核">'[6]Database-下拉框'!$B$184:$B$186</definedName>
    <definedName name="OR10_X1.4.3.2_委托投资业绩考核">'[6]Database-下拉框'!$B$187:$B$189</definedName>
    <definedName name="OR10_X2.1_操作风险数据库">'[6]Database-下拉框'!$B$190:$B$191</definedName>
    <definedName name="OR10_X2.2.1_委托投资管理制度">'[6]Database-下拉框'!$B$192:$B$194</definedName>
    <definedName name="OR10_X2.2.2_委托投资指引">'[6]Database-下拉框'!$B$195:$B$197</definedName>
    <definedName name="OR10_X2.2.3_定期评估">'[6]Database-下拉框'!$B$198:$B$201</definedName>
    <definedName name="OR10_X2.3.1_压力测试">'[6]Database-下拉框'!$B$202:$B$203</definedName>
    <definedName name="OR10_X2.3.2.1_自行投资分账户">'[6]Database-下拉框'!$B$204:$B$206</definedName>
    <definedName name="OR10_X2.3.2.2_委托投资分账户">'[6]Database-下拉框'!$B$207:$B$209</definedName>
    <definedName name="OR10_X2.4_托管">'[6]Database-下拉框'!$B$210:$B$212</definedName>
    <definedName name="OR10_X2.5.1_投资授权制度">'[6]Database-下拉框'!$B$213:$B$214</definedName>
    <definedName name="OR10_X2.5.2.1.1_自行投资决策流程信息化和自动化">'[6]Database-下拉框'!$B$215:$B$217</definedName>
    <definedName name="OR10_X2.5.2.1.2_委托投资决策流程信息化和自动化">'[6]Database-下拉框'!$B$218:$B$220</definedName>
    <definedName name="OR10_X2.5.2.2.1_自行投资决策书面记录">'[6]Database-下拉框'!$B$221:$B$223</definedName>
    <definedName name="OR10_X2.5.2.2.2_委托投资决策书面记录">'[6]Database-下拉框'!$B$224:$B$226</definedName>
    <definedName name="OR10_X2.5.3.1_自行投资投资池、备选池和禁投池体系">'[6]Database-下拉框'!$B$227:$B$229</definedName>
    <definedName name="OR10_X2.5.3.2_委托投资投资池、备选池和禁投池体系">'[6]Database-下拉框'!$B$230:$B$232</definedName>
    <definedName name="OR10_X2.6.1.1_自行投资集中交易">'[6]Database-下拉框'!$B$233:$B$235</definedName>
    <definedName name="OR10_X2.6.1.2_委托投资集中交易">'[6]Database-下拉框'!$B$236:$B$238</definedName>
    <definedName name="OR10_X2.6.2.1_自行投资交易记录">'[6]Database-下拉框'!$B$239:$B$241</definedName>
    <definedName name="OR10_X2.6.2.2_委托投资交易记录">'[6]Database-下拉框'!$B$242:$B$244</definedName>
    <definedName name="OR10_X2.7.1.1_自行投资会计估值政策与制度规范">'[6]Database-下拉框'!$B$245:$B$247</definedName>
    <definedName name="OR10_X2.7.1.2_委托投资会计估值政策与制度规范">'[6]Database-下拉框'!$B$248:$B$250</definedName>
    <definedName name="OR10_X2.7.2.1_自行投资清算和交易信息核对频率">'[6]Database-下拉框'!$B$251:$B$253</definedName>
    <definedName name="OR10_X2.7.2.2_委托投资清算和交易信息核对频率">'[6]Database-下拉框'!$B$254:$B$256</definedName>
    <definedName name="OR10_X3.1.1.1_自行投资系统自动化">'[6]Database-下拉框'!$B$257:$B$260</definedName>
    <definedName name="OR10_X3.1.1.2_委托投资系统自动化">'[6]Database-下拉框'!$B$261:$B$263</definedName>
    <definedName name="OR10_X4.1_对新政策的参与和反应速度">'[6]Database-下拉框'!$B$264:$B$265</definedName>
    <definedName name="OR10_X4.2_新政策培训">'[6]Database-下拉框'!$B$266:$B$267</definedName>
    <definedName name="OR12_D1.1_财会部门主要负责人专业性">'[6]Database-分值计算'!$B$690:$C$692</definedName>
    <definedName name="OR12_D1.2.1.1_财会部门人数_否_I类公司">'[6]Database-分值计算'!$B$699:$C$700</definedName>
    <definedName name="OR12_D1.2.1.1_财会部门人数_是_II类公司">'[6]Database-分值计算'!$B$701:$C$702</definedName>
    <definedName name="OR12_D1.2.1.1_财会部门人数_是_I类公司">'[6]Database-分值计算'!$B$697:$C$698</definedName>
    <definedName name="OR12_D1.2.1.1_财务处理情况">'[6]Database-分值计算'!$B$693:$C$696</definedName>
    <definedName name="OR12_D1.2.2_财会部门人员流失率">'[6]Database-分值计算'!$B$705:$C$706</definedName>
    <definedName name="OR12_D1.3_员工培训率">'[6]Database-分值计算'!$B$707:$C$708</definedName>
    <definedName name="OR12_D1.4_业绩考核">'[6]Database-分值计算'!$B$709:$C$710</definedName>
    <definedName name="OR12_D2.1_操作风险数据库">'[6]Database-分值计算'!$B$711:$C$712</definedName>
    <definedName name="OR12_D2.2.1_核算集中度">'[6]Database-分值计算'!$B$713:$C$714</definedName>
    <definedName name="OR12_D2.2.2_会计差错量">'[6]Database-分值计算'!$B$715:$C$716</definedName>
    <definedName name="OR12_D2.2.3_委托投资资产数据核对">'[6]Database-分值计算'!$B$717:$C$718</definedName>
    <definedName name="OR12_D2.3.1_偿付能力报告差错量">'[6]Database-分值计算'!$B$719:$C$721</definedName>
    <definedName name="OR12_D2.3.2_偿付能力报告出现重大错报或漏报">'[6]Database-分值计算'!$B$722:$C$723</definedName>
    <definedName name="OR12_D2.4.1_财务报告差错量">'[6]Database-分值计算'!$B$724:$C$726</definedName>
    <definedName name="OR12_D2.4.2_财务报告出现重大错报或漏报">'[6]Database-分值计算'!$B$727:$C$728</definedName>
    <definedName name="OR12_D2.5.1_收支两条线">'[6]Database-分值计算'!$B$729:$C$730</definedName>
    <definedName name="OR12_D2.5.2_银行账户集中管理">'[6]Database-分值计算'!$B$731:$C$732</definedName>
    <definedName name="OR12_D2.5.3_资金管理操作风险事件">'[6]Database-分值计算'!$B$733:$C$735</definedName>
    <definedName name="OR12_D2.6.1_单证管理">'[6]Database-分值计算'!$B$736:$C$737</definedName>
    <definedName name="OR12_D2.6.2_空白单证缺失率">'[6]Database-分值计算'!$B$738:$C$739</definedName>
    <definedName name="OR12_D2.7.1_印章管理">'[6]Database-分值计算'!$B$740:$C$741</definedName>
    <definedName name="OR12_D2.7.2_印章管理操作风险事件">'[6]Database-分值计算'!$B$742:$C$744</definedName>
    <definedName name="OR12_D2.8.1_税收管理">'[6]Database-分值计算'!$B$745:$C$746</definedName>
    <definedName name="OR12_D2.8.1_税收管理_II类公司">'[6]Database-分值计算'!$B$750:$C$752</definedName>
    <definedName name="OR12_D2.8.1_税收管理_I类公司">'[6]Database-分值计算'!$B$747:$C$749</definedName>
    <definedName name="OR12_D2.8.2_税收操作风险事件">'[6]Database-分值计算'!$B$753:$C$755</definedName>
    <definedName name="OR12_D3.1_系统自动化">'[6]Database-分值计算'!$B$756:$C$757</definedName>
    <definedName name="OR12_D3.2_系统异常事件数量">'[6]Database-分值计算'!$B$758:$C$760</definedName>
    <definedName name="OR12_D3.3_系统管理集中度">'[6]Database-分值计算'!$B$761:$C$762</definedName>
    <definedName name="OR12_D3.4.1_数据核对频率">'[6]Database-分值计算'!$B$763:$C$765</definedName>
    <definedName name="OR12_D3.4.2_数据差错率">'[6]Database-分值计算'!$B$766:$C$767</definedName>
    <definedName name="OR12_D4.1_对新政策的参与和反应">'[6]Database-分值计算'!$B$768:$C$769</definedName>
    <definedName name="OR12_D4.2_新政策培训">'[6]Database-分值计算'!$B$770:$C$771</definedName>
    <definedName name="OR12_X1.1_财会部门主要负责人专业性">'[6]Database-下拉框'!$B$268:$B$270</definedName>
    <definedName name="OR12_X1.4_业绩考核">'[6]Database-下拉框'!$B$271:$B$272</definedName>
    <definedName name="OR12_X2.1_操作风险数据库">'[6]Database-下拉框'!$B$273:$B$274</definedName>
    <definedName name="OR12_X2.2.1_核算集中度">'[6]Database-下拉框'!$B$275:$B$276</definedName>
    <definedName name="OR12_X2.2.3_委托投资资产数据核对">'[6]Database-下拉框'!$B$277:$B$278</definedName>
    <definedName name="OR12_X2.5.1_收支两条线">'[6]Database-下拉框'!$B$279:$B$280</definedName>
    <definedName name="OR12_X2.5.2_银行账户集中管理">'[6]Database-下拉框'!$B$281:$B$282</definedName>
    <definedName name="OR12_X2.6.1_单证管理">'[6]Database-下拉框'!$B$283:$B$284</definedName>
    <definedName name="OR12_X2.7.1_印章管理">'[6]Database-下拉框'!$B$285:$B$286</definedName>
    <definedName name="OR12_X2.8.1_税收管理">'[6]Database-下拉框'!$B$287:$B$289</definedName>
    <definedName name="OR12_X3.1_系统自动化">'[6]Database-下拉框'!$B$290:$B$291</definedName>
    <definedName name="OR12_X3.3_系统管理集中度">'[6]Database-下拉框'!$B$292:$B$293</definedName>
    <definedName name="OR12_X3.4.1_数据核对频率">'[6]Database-下拉框'!$B$294:$B$296</definedName>
    <definedName name="OR12_X4.1_对新政策的参与和反应">'[6]Database-下拉框'!$B$297:$B$298</definedName>
    <definedName name="OR12_X4.2_新政策培训">'[6]Database-下拉框'!$B$299:$B$300</definedName>
    <definedName name="OR13_D1.1_领导能力">'[6]Database-分值计算'!$B$772:$C$773</definedName>
    <definedName name="OR13_D1.2.1_财会人员流失率">'[6]Database-分值计算'!$B$774:$C$775</definedName>
    <definedName name="OR13_D1.2.2_会计证持证率">'[6]Database-分值计算'!$B$776:$C$777</definedName>
    <definedName name="OR13_D1.3_员工培训人次">'[6]Database-分值计算'!$B$778:$C$779</definedName>
    <definedName name="OR13_D1.4.1_管理方式">'[6]Database-分值计算'!$B$780:$C$781</definedName>
    <definedName name="OR13_D1.4.2_业绩考核">'[6]Database-分值计算'!$B$782:$C$783</definedName>
    <definedName name="OR13_D2.1.1.1_财务报告差错量">'[6]Database-分值计算'!$B$784:$C$786</definedName>
    <definedName name="OR13_D2.1.1.2_财务报告出现重大错报或漏报">'[6]Database-分值计算'!$B$787:$C$788</definedName>
    <definedName name="OR13_D2.2.1_银行账户集中管理">'[6]Database-分值计算'!$B$789:$C$790</definedName>
    <definedName name="OR13_D2.2.2_非现金收款比率">'[6]Database-分值计算'!$B$791:$C$793</definedName>
    <definedName name="OR13_D2.2.3_非现金付款比率">'[6]Database-分值计算'!$B$794:$C$796</definedName>
    <definedName name="OR13_D2.2.4_非寿险业务非正常应收保费比例">'[6]Database-分值计算'!$B$797:$C$799</definedName>
    <definedName name="OR13_D2.3.1_费用预算执行情况">'[6]Database-分值计算'!$B$800:$C$801</definedName>
    <definedName name="OR13_D2.4.2_单证回销率">'[6]Database-分值计算'!$B$804:$C$806</definedName>
    <definedName name="OR13_D2.5_税收操作风险事件">'[6]Database-分值计算'!$B$807:$C$809</definedName>
    <definedName name="OR13_D3.2_系统对接">'[6]Database-分值计算'!$B$810:$C$811</definedName>
    <definedName name="OR13_D5_亿元保费财务操作风险事件数">'[6]Database-分值计算'!$B$812:$C$815</definedName>
    <definedName name="OR13_X1.4.1_管理方式">'[6]Database-下拉框'!$B$301:$B$302</definedName>
    <definedName name="OR13_X1.4.2_业绩考核">'[6]Database-下拉框'!$B$303:$B$304</definedName>
    <definedName name="OR13_X2.2.1_银行账户管理集中度">'[6]Database-下拉框'!$B$305:$B$306</definedName>
    <definedName name="OR13_X2.3.1_费用预算执行情况">'[6]Database-下拉框'!$B$307:$B$308</definedName>
    <definedName name="OR13_X3.2_系统对接">'[6]Database-下拉框'!$B$309:$B$310</definedName>
    <definedName name="OR14_D1_II类公司">'[6]Database-分值计算'!$B$474:$C$476</definedName>
    <definedName name="OR14_D1_I类公司">'[6]Database-分值计算'!$B$471:$C$473</definedName>
    <definedName name="OR14_D1_精算人员数量">'[6]Database-分值计算'!$B$469:$C$470</definedName>
    <definedName name="OR14_D2.1_未到期责任准备金评估">'[6]Database-分值计算'!$B$477:$C$479</definedName>
    <definedName name="OR14_D2.2_已发生未报案未决赔款准备金评估">'[6]Database-分值计算'!$B$480:$C$482</definedName>
    <definedName name="OR14_D2.3_分保未决赔款准备金管理">'[6]Database-分值计算'!$B$483:$C$484</definedName>
    <definedName name="OR14_D2.4_准备金核算完整性和及时性">'[6]Database-分值计算'!$B$485:$C$486</definedName>
    <definedName name="OR14_D2.5_准备金总部是否有冗余">'[6]Database-分值计算'!$B$487:$C$488</definedName>
    <definedName name="OR14_D2.6_再保后未决赔款准备金回溯偏差率得分_II类公司">'[6]Database-分值计算'!$B$494:$C$496</definedName>
    <definedName name="OR14_D2.6_再保后未决赔款准备金回溯偏差率得分_I类公司">'[6]Database-分值计算'!$B$491:$C$493</definedName>
    <definedName name="OR14_D2.7_准备金管理制度">'[6]Database-分值计算'!$B$497:$C$499</definedName>
    <definedName name="OR14_D2.8.1_底稿完善性得分">'[6]Database-分值计算'!$B$500:$C$501</definedName>
    <definedName name="OR14_D2.8.2_编制频率得分">'[6]Database-分值计算'!$B$502:$C$503</definedName>
    <definedName name="OR14_D2.8.3_有效复核得分">'[6]Database-分值计算'!$B$504:$C$505</definedName>
    <definedName name="OR14_D2.8.4_有效留存或备份得分">'[6]Database-分值计算'!$B$506:$C$507</definedName>
    <definedName name="OR14_D4.2_未决赔款准备金回溯偏差率">'[6]Database-分值计算'!$B$511:$C$513</definedName>
    <definedName name="OR14_D4.3_准备金系统数据一致性">'[6]Database-分值计算'!$B$514:$C$516</definedName>
    <definedName name="OR14_X2.1_未到期责任准备金评估">'[6]Database-下拉框'!$B$141:$B$143</definedName>
    <definedName name="OR14_X2.2_已发生未报案未决赔款准备金评估">'[6]Database-下拉框'!$B$144:$B$146</definedName>
    <definedName name="OR14_X2.3_分保未决赔款准备金管理">'[6]Database-下拉框'!$B$147:$B$148</definedName>
    <definedName name="OR14_X2.4_准备金核算完整性和及时性">'[6]Database-下拉框'!$B$149:$B$150</definedName>
    <definedName name="OR14_X2.5_准备金总部是否有冗余">'[6]Database-下拉框'!$B$151:$B$152</definedName>
    <definedName name="OR14_X2.7_准备金管理制度">'[6]Database-下拉框'!$B$161:$B$163</definedName>
    <definedName name="OR14_X2.8.1_底稿完善性">'[6]Database-下拉框'!$B$153:$B$154</definedName>
    <definedName name="OR14_X2.8.2_编制频率">'[6]Database-下拉框'!$B$155:$B$156</definedName>
    <definedName name="OR14_X2.8.3_有效复核">'[6]Database-下拉框'!$B$157:$B$158</definedName>
    <definedName name="OR14_X2.8.4_有效留存或备份">'[6]Database-下拉框'!$B$159:$B$160</definedName>
    <definedName name="OR15_D1.1_准备金评估工作人员的工作经验">'[6]Database-分值计算'!$B$517:$C$520</definedName>
    <definedName name="OR15_D1.2_总精算师在公司连续工作年限">'[6]Database-分值计算'!$B$521:$C$525</definedName>
    <definedName name="OR15_D1.3_总精算师变换情况">'[6]Database-分值计算'!$B$526:$C$529</definedName>
    <definedName name="OR15_D1.4_再保险管理人员的工作经验">'[6]Database-分值计算'!$B$530:$C$533</definedName>
    <definedName name="OR17_D3.1_百亿元保费案件数">'[6]Database-分值计算'!$B$816:$C$820</definedName>
    <definedName name="OR17_D3.2_案件增长率">'[6]Database-分值计算'!$B$821:$C$825</definedName>
    <definedName name="OR17_D3.3_案发机构占比">'[6]Database-分值计算'!$B$826:$C$830</definedName>
    <definedName name="OR17_D3.4_案件报送不及时率">'[6]Database-分值计算'!$B$831:$C$835</definedName>
    <definedName name="OR17_D3.5_案件报送差错率">'[6]Database-分值计算'!$B$836:$C$840</definedName>
    <definedName name="OR17_D3.6_重大案件调查完成率">'[6]Database-分值计算'!$B$843:$C$846</definedName>
    <definedName name="OR17_D3.6_重大案件调查完成率情况">'[6]Database-分值计算'!$B$841:$C$842</definedName>
    <definedName name="OR17_D3.7_问责完成率">'[6]Database-分值计算'!$B$849:$C$852</definedName>
    <definedName name="OR17_D3.7_问责完成率情况">'[6]Database-分值计算'!$B$847:$C$848</definedName>
    <definedName name="OR17_D3.8_问责通报完成率">'[6]Database-分值计算'!$B$855:$C$858</definedName>
    <definedName name="OR17_D3.8_问责通报完成率情况">'[6]Database-分值计算'!$B$853:$C$854</definedName>
    <definedName name="OR18_D1.1.1.3_罚款和没收违法所得累计金额">'[6]Database-分值计算'!$B$859:$C$862</definedName>
    <definedName name="OR18_D1.1.1.4_管理人员受处罚情况">'[6]Database-分值计算'!$B$863:$C$865</definedName>
    <definedName name="OR18_D1.1.2既往行政处罚">'[6]Database-分值计算'!$B$866:$C$867</definedName>
    <definedName name="OR18_D1.2_非保险类行政处罚">'[6]Database-分值计算'!$B$868:$C$869</definedName>
    <definedName name="OR18_D2.1.1_产险业每家分支机构受罚款金额">'[6]Database-分值计算'!$B$873:$C$876</definedName>
    <definedName name="OR18_D2.1.2_寿险业每家分支机构受罚款金额">'[6]Database-分值计算'!$B$877:$C$880</definedName>
    <definedName name="OR18_D2.1.3_再保险公司每家分支机构受罚款金额">'[6]Database-分值计算'!$B$881:$C$884</definedName>
    <definedName name="OR18_D2.1_每家分支机构受罚款金额_公司类型">'[6]Database-分值计算'!$B$870:$C$872</definedName>
    <definedName name="OR18_D2.2.1_产险业受严重处罚分支机构占比">'[6]Database-分值计算'!$B$888:$C$891</definedName>
    <definedName name="OR18_D2.2.2_寿险业受严重处罚分支机构占比">'[6]Database-分值计算'!$B$892:$C$895</definedName>
    <definedName name="OR18_D2.2.3_再保险公司受严重处罚分支机构占比">'[6]Database-分值计算'!$B$896:$C$899</definedName>
    <definedName name="OR18_D2.2_受严重处罚分支机构占比_公司类型">'[6]Database-分值计算'!$B$885:$C$887</definedName>
    <definedName name="OR18_D3.1_设置合规管理部门">'[6]Database-分值计算'!$B$900:$C$901</definedName>
    <definedName name="OR18_D3.2_合规管理政策">'[6]Database-分值计算'!$B$902:$C$903</definedName>
    <definedName name="OR18_D3.3_落实合规政策的文件">'[6]Database-分值计算'!$B$904:$C$905</definedName>
    <definedName name="OR18_D3.4_开展合规培训">'[6]Database-分值计算'!$B$906:$C$907</definedName>
    <definedName name="OR18_D3.5_提交年度合规报告">'[6]Database-分值计算'!$B$908:$C$909</definedName>
    <definedName name="OR18_D5_特殊评价">'[6]Database-分值计算'!$B$910:$C$912</definedName>
    <definedName name="OR18_X1.1.1.4_管理人员受处罚情况">'[6]Database-下拉框'!$B$311:$B$313</definedName>
    <definedName name="OR18_X1.2_非保险类行政处罚">'[6]Database-下拉框'!$B$316:$B$317</definedName>
    <definedName name="OR18_X3.1_设置合规管理部门">'[6]Database-下拉框'!$B$318:$B$319</definedName>
    <definedName name="OR18_X3.2_合规管理政策">'[6]Database-下拉框'!$B$320:$B$321</definedName>
    <definedName name="OR18_X3.3_落实合规政策的文件">'[6]Database-下拉框'!$B$322:$B$323</definedName>
    <definedName name="OR18_X3.4_开展合规培训">'[6]Database-下拉框'!$B$324:$B$325</definedName>
    <definedName name="OR18_X3.5_提交年度合规报告">'[6]Database-下拉框'!$B$326:$B$327</definedName>
    <definedName name="OR18_X5_特殊评价">'[6]Database-下拉框'!$B$328:$B$330</definedName>
    <definedName name="PA_ADD_BEN">[1]Inputs!$D$49</definedName>
    <definedName name="PA_RATE">[1]Inputs!$D$126</definedName>
    <definedName name="PA_RATE_MTH">[1]Inputs!$E$126</definedName>
    <definedName name="part_surr_pc">[1]Inputs!$D$214</definedName>
    <definedName name="part_surr_rate_col" localSheetId="10">#REF!</definedName>
    <definedName name="part_surr_rate_col" localSheetId="11">#REF!</definedName>
    <definedName name="part_surr_rate_col">#REF!</definedName>
    <definedName name="part_surr_rate_tbl" localSheetId="10">#REF!</definedName>
    <definedName name="part_surr_rate_tbl" localSheetId="11">#REF!</definedName>
    <definedName name="part_surr_rate_tbl">#REF!</definedName>
    <definedName name="part_surr_tbl" localSheetId="10">[1]Inputs!#REF!</definedName>
    <definedName name="part_surr_tbl" localSheetId="11">[1]Inputs!#REF!</definedName>
    <definedName name="part_surr_tbl">[1]Inputs!#REF!</definedName>
    <definedName name="PASTE_COPY" localSheetId="10">#REF!</definedName>
    <definedName name="PASTE_COPY" localSheetId="11">#REF!</definedName>
    <definedName name="PASTE_COPY">#REF!</definedName>
    <definedName name="PASTE_ST" localSheetId="10">#REF!</definedName>
    <definedName name="PASTE_ST" localSheetId="11">#REF!</definedName>
    <definedName name="PASTE_ST">#REF!</definedName>
    <definedName name="Pay_Date" localSheetId="10">#REF!</definedName>
    <definedName name="Pay_Date" localSheetId="11">#REF!</definedName>
    <definedName name="Pay_Date">#REF!</definedName>
    <definedName name="Pay_Num" localSheetId="10">#REF!</definedName>
    <definedName name="Pay_Num" localSheetId="11">#REF!</definedName>
    <definedName name="Pay_Num">#REF!</definedName>
    <definedName name="Payment_Date" localSheetId="10">DATE(YEAR('表2-2 期限结构匹配（投资型和次级债账户）'!Loan_Start),MONTH('表2-2 期限结构匹配（投资型和次级债账户）'!Loan_Start)+Payment_Number,DAY('表2-2 期限结构匹配（投资型和次级债账户）'!Loan_Start))</definedName>
    <definedName name="Payment_Date" localSheetId="11">DATE(YEAR('表3-1 成本收益匹配状况'!Loan_Start),MONTH('表3-1 成本收益匹配状况'!Loan_Start)+Payment_Number,DAY('表3-1 成本收益匹配状况'!Loan_Start))</definedName>
    <definedName name="Payment_Date">DATE(YEAR(Loan_Start),MONTH(Loan_Start)+Payment_Number,DAY(Loan_Start))</definedName>
    <definedName name="PERIOD">[2]RANGES!$D$5:$D$21</definedName>
    <definedName name="PERIOD_COMPARE">[2]RANGES!$I$6</definedName>
    <definedName name="PERIOD_COMPARE_COLUMN">[2]RANGES!$I$5</definedName>
    <definedName name="PLAN_COST">'[2]P&amp;L (CY Plan)'!$B$39:$T$69</definedName>
    <definedName name="PLAN_EXPENSE">'[2]P&amp;L (CY Plan)'!$B$73:$T$103</definedName>
    <definedName name="PLAN_PROFIT">'[2]P&amp;L (CY Plan)'!$B$106:$T$106</definedName>
    <definedName name="PLAN_SALES">'[2]P&amp;L (CY Plan)'!$B$5:$T$35</definedName>
    <definedName name="Planning2Total">'[4]Expenditures Over Time'!$D$27</definedName>
    <definedName name="PlanningTotal">'[4]Expenditures Over Time'!$D$19</definedName>
    <definedName name="POL_TERM">[1]Inputs!$D$20</definedName>
    <definedName name="PREM_ACC_ROP_TBL">[1]OTHER_BEN!$A$13:$IV$15</definedName>
    <definedName name="PREM_ANN" localSheetId="10">#REF!</definedName>
    <definedName name="PREM_ANN" localSheetId="11">#REF!</definedName>
    <definedName name="PREM_ANN">#REF!</definedName>
    <definedName name="PREM_ANN_TIME" localSheetId="10">#REF!</definedName>
    <definedName name="PREM_ANN_TIME" localSheetId="11">#REF!</definedName>
    <definedName name="PREM_ANN_TIME">#REF!</definedName>
    <definedName name="PREM_ANND" localSheetId="10">#REF!</definedName>
    <definedName name="PREM_ANND" localSheetId="11">#REF!</definedName>
    <definedName name="PREM_ANND">#REF!</definedName>
    <definedName name="PREM_ANNF" localSheetId="10">#REF!</definedName>
    <definedName name="PREM_ANNF" localSheetId="11">#REF!</definedName>
    <definedName name="PREM_ANNF">#REF!</definedName>
    <definedName name="PREM_ANNG" localSheetId="10">#REF!</definedName>
    <definedName name="PREM_ANNG" localSheetId="11">#REF!</definedName>
    <definedName name="PREM_ANNG">#REF!</definedName>
    <definedName name="PREM_ASS_COL" localSheetId="10">#REF!</definedName>
    <definedName name="PREM_ASS_COL" localSheetId="11">#REF!</definedName>
    <definedName name="PREM_ASS_COL">#REF!</definedName>
    <definedName name="PREM_ASS_TBL" localSheetId="10">#REF!</definedName>
    <definedName name="PREM_ASS_TBL" localSheetId="11">#REF!</definedName>
    <definedName name="PREM_ASS_TBL">#REF!</definedName>
    <definedName name="PREM_CALC" localSheetId="10">#REF!</definedName>
    <definedName name="PREM_CALC" localSheetId="11">#REF!</definedName>
    <definedName name="PREM_CALC">#REF!</definedName>
    <definedName name="PREM_DB_STRUC" localSheetId="10">#REF!</definedName>
    <definedName name="PREM_DB_STRUC" localSheetId="11">#REF!</definedName>
    <definedName name="PREM_DB_STRUC">#REF!</definedName>
    <definedName name="PREM_DMORT" localSheetId="10">#REF!</definedName>
    <definedName name="PREM_DMORT" localSheetId="11">#REF!</definedName>
    <definedName name="PREM_DMORT">#REF!</definedName>
    <definedName name="PREM_DUM" localSheetId="10">#REF!</definedName>
    <definedName name="PREM_DUM" localSheetId="11">#REF!</definedName>
    <definedName name="PREM_DUM">#REF!</definedName>
    <definedName name="PREM_ENT_AGE" localSheetId="10">#REF!</definedName>
    <definedName name="PREM_ENT_AGE" localSheetId="11">#REF!</definedName>
    <definedName name="PREM_ENT_AGE">#REF!</definedName>
    <definedName name="PREM_EXP_BEN" localSheetId="10">#REF!</definedName>
    <definedName name="PREM_EXP_BEN" localSheetId="11">#REF!</definedName>
    <definedName name="PREM_EXP_BEN">#REF!</definedName>
    <definedName name="PREM_EXP_DBEN" localSheetId="10">#REF!</definedName>
    <definedName name="PREM_EXP_DBEN" localSheetId="11">#REF!</definedName>
    <definedName name="PREM_EXP_DBEN">#REF!</definedName>
    <definedName name="PREM_EXP_TBL" localSheetId="10">#REF!</definedName>
    <definedName name="PREM_EXP_TBL" localSheetId="11">#REF!</definedName>
    <definedName name="PREM_EXP_TBL">#REF!</definedName>
    <definedName name="PREM_FADJ" localSheetId="10">#REF!</definedName>
    <definedName name="PREM_FADJ" localSheetId="11">#REF!</definedName>
    <definedName name="PREM_FADJ">#REF!</definedName>
    <definedName name="Prem_freq">[1]Inputs!$D$23</definedName>
    <definedName name="PREM_FREQ_ADJ">[1]Inputs!$D$24</definedName>
    <definedName name="PREM_JL" localSheetId="10">#REF!</definedName>
    <definedName name="PREM_JL" localSheetId="11">#REF!</definedName>
    <definedName name="PREM_JL">#REF!</definedName>
    <definedName name="PREM_LOAD">[1]Inputs!$C$99:$D$106</definedName>
    <definedName name="PREM_MAT_MULT" localSheetId="10">#REF!</definedName>
    <definedName name="PREM_MAT_MULT" localSheetId="11">#REF!</definedName>
    <definedName name="PREM_MAT_MULT">#REF!</definedName>
    <definedName name="PREM_MORT" localSheetId="10">#REF!</definedName>
    <definedName name="PREM_MORT" localSheetId="11">#REF!</definedName>
    <definedName name="PREM_MORT">#REF!</definedName>
    <definedName name="PREM_MORT_LOAD" localSheetId="10">#REF!</definedName>
    <definedName name="PREM_MORT_LOAD" localSheetId="11">#REF!</definedName>
    <definedName name="PREM_MORT_LOAD">#REF!</definedName>
    <definedName name="PREM_MORT_LOAD_DPER" localSheetId="10">#REF!</definedName>
    <definedName name="PREM_MORT_LOAD_DPER" localSheetId="11">#REF!</definedName>
    <definedName name="PREM_MORT_LOAD_DPER">#REF!</definedName>
    <definedName name="PREM_MORT_LOAD_TBL" localSheetId="10">#REF!</definedName>
    <definedName name="PREM_MORT_LOAD_TBL" localSheetId="11">#REF!</definedName>
    <definedName name="PREM_MORT_LOAD_TBL">#REF!</definedName>
    <definedName name="PREM_MP" localSheetId="10">#REF!</definedName>
    <definedName name="PREM_MP" localSheetId="11">#REF!</definedName>
    <definedName name="PREM_MP">#REF!</definedName>
    <definedName name="PREM_MULT_INDEX" localSheetId="10">#REF!</definedName>
    <definedName name="PREM_MULT_INDEX" localSheetId="11">#REF!</definedName>
    <definedName name="PREM_MULT_INDEX">#REF!</definedName>
    <definedName name="PREM_MULT_NAME" localSheetId="10">#REF!</definedName>
    <definedName name="PREM_MULT_NAME" localSheetId="11">#REF!</definedName>
    <definedName name="PREM_MULT_NAME">#REF!</definedName>
    <definedName name="PREM_MULT_TBL" localSheetId="10">#REF!</definedName>
    <definedName name="PREM_MULT_TBL" localSheetId="11">#REF!</definedName>
    <definedName name="PREM_MULT_TBL">#REF!</definedName>
    <definedName name="PREM_MULT_TIME" localSheetId="10">#REF!</definedName>
    <definedName name="PREM_MULT_TIME" localSheetId="11">#REF!</definedName>
    <definedName name="PREM_MULT_TIME">#REF!</definedName>
    <definedName name="PREM_POL_TERM" localSheetId="10">#REF!</definedName>
    <definedName name="PREM_POL_TERM" localSheetId="11">#REF!</definedName>
    <definedName name="PREM_POL_TERM">#REF!</definedName>
    <definedName name="PREM_PREM_F" localSheetId="10">#REF!</definedName>
    <definedName name="PREM_PREM_F" localSheetId="11">#REF!</definedName>
    <definedName name="PREM_PREM_F">#REF!</definedName>
    <definedName name="PREM_PROD" localSheetId="10">#REF!</definedName>
    <definedName name="PREM_PROD" localSheetId="11">#REF!</definedName>
    <definedName name="PREM_PROD">#REF!</definedName>
    <definedName name="PREM_PTERM" localSheetId="10">#REF!</definedName>
    <definedName name="PREM_PTERM" localSheetId="11">#REF!</definedName>
    <definedName name="PREM_PTERM">#REF!</definedName>
    <definedName name="PREM_RATE" localSheetId="10">[1]Results!#REF!</definedName>
    <definedName name="PREM_RATE" localSheetId="11">[1]Results!#REF!</definedName>
    <definedName name="PREM_RATE">[1]Results!#REF!</definedName>
    <definedName name="PREM_RDR" localSheetId="10">#REF!</definedName>
    <definedName name="PREM_RDR" localSheetId="11">#REF!</definedName>
    <definedName name="PREM_RDR">#REF!</definedName>
    <definedName name="PREM_RDR_DMTH" localSheetId="10">#REF!</definedName>
    <definedName name="PREM_RDR_DMTH" localSheetId="11">#REF!</definedName>
    <definedName name="PREM_RDR_DMTH">#REF!</definedName>
    <definedName name="PREM_RDR_MTH" localSheetId="10">#REF!</definedName>
    <definedName name="PREM_RDR_MTH" localSheetId="11">#REF!</definedName>
    <definedName name="PREM_RDR_MTH">#REF!</definedName>
    <definedName name="PREM_ROP" localSheetId="10">#REF!</definedName>
    <definedName name="PREM_ROP" localSheetId="11">#REF!</definedName>
    <definedName name="PREM_ROP">#REF!</definedName>
    <definedName name="PREM_ROP_PER" localSheetId="10">#REF!</definedName>
    <definedName name="PREM_ROP_PER" localSheetId="11">#REF!</definedName>
    <definedName name="PREM_ROP_PER">#REF!</definedName>
    <definedName name="PREM_ROP_RATE" localSheetId="10">#REF!</definedName>
    <definedName name="PREM_ROP_RATE" localSheetId="11">#REF!</definedName>
    <definedName name="PREM_ROP_RATE">#REF!</definedName>
    <definedName name="PREM_SA" localSheetId="10">#REF!</definedName>
    <definedName name="PREM_SA" localSheetId="11">#REF!</definedName>
    <definedName name="PREM_SA">#REF!</definedName>
    <definedName name="PREM_SEX" localSheetId="10">#REF!</definedName>
    <definedName name="PREM_SEX" localSheetId="11">#REF!</definedName>
    <definedName name="PREM_SEX">#REF!</definedName>
    <definedName name="PREM_SMK" localSheetId="10">#REF!</definedName>
    <definedName name="PREM_SMK" localSheetId="11">#REF!</definedName>
    <definedName name="PREM_SMK">#REF!</definedName>
    <definedName name="PREM_TERM">[1]Inputs!$D$21</definedName>
    <definedName name="PREM_TERMV" localSheetId="10">#REF!</definedName>
    <definedName name="PREM_TERMV" localSheetId="11">#REF!</definedName>
    <definedName name="PREM_TERMV">#REF!</definedName>
    <definedName name="Princ" localSheetId="10">#REF!</definedName>
    <definedName name="Princ" localSheetId="11">#REF!</definedName>
    <definedName name="Princ">#REF!</definedName>
    <definedName name="_xlnm.Print_Area" localSheetId="17">备注!$A$1:$G$45</definedName>
    <definedName name="_xlnm.Print_Area" localSheetId="6">'表1-1 资产配置状况'!$A$1:$R$149</definedName>
    <definedName name="_xlnm.Print_Area" localSheetId="7">'表1-2 资产信用状况'!$A$1:$O$91</definedName>
    <definedName name="_xlnm.Print_Area" localSheetId="8">'表1-3 负债产品信息'!$A$1:$J$49</definedName>
    <definedName name="_xlnm.Print_Area" localSheetId="9">'表2-1 沉淀资金匹配（传统保险账户）'!$A$1:$I$27</definedName>
    <definedName name="_xlnm.Print_Area" localSheetId="10">'表2-2 期限结构匹配（投资型和次级债账户）'!$A$1:$J$14</definedName>
    <definedName name="_xlnm.Print_Area" localSheetId="11">'表3-1 成本收益匹配状况'!$A$1:$H$59</definedName>
    <definedName name="_xlnm.Print_Area" localSheetId="12">'表3-2 成本收益匹配压力测试'!$A$1:$H$63</definedName>
    <definedName name="_xlnm.Print_Area" localSheetId="13">'表4-1 现金流测试_普通账户'!$A$1:$J$55</definedName>
    <definedName name="_xlnm.Print_Area" localSheetId="14">'表4-2 现金流测试_传统保险账户'!$A$1:$J$40</definedName>
    <definedName name="_xlnm.Print_Area" localSheetId="15">'表4-3 现金流测试_预定收益型投资保险产品账户'!$A$1:$N$53</definedName>
    <definedName name="_xlnm.Print_Area" localSheetId="16">'表4-4 现金流测试_独立账户'!$A$1:$J$53</definedName>
    <definedName name="_xlnm.Print_Area" localSheetId="0">封面!$A$1:$H$31</definedName>
    <definedName name="_xlnm.Print_Area" localSheetId="5">量化评估标准及评分!$A$1:$G$16</definedName>
    <definedName name="_xlnm.Print_Area" localSheetId="3">目录!$A$1:$C$23</definedName>
    <definedName name="_xlnm.Print_Area" localSheetId="2">评估频率及填报频率!$A$1:$E$30</definedName>
    <definedName name="_xlnm.Print_Area" localSheetId="4">权重分配及综合得分!$A$1:$F$13</definedName>
    <definedName name="Print_Area_Reset" localSheetId="10">OFFSET('表2-2 期限结构匹配（投资型和次级债账户）'!Full_Print,0,0,'表2-2 期限结构匹配（投资型和次级债账户）'!Last_Row)</definedName>
    <definedName name="Print_Area_Reset" localSheetId="11">OFFSET('表3-1 成本收益匹配状况'!Full_Print,0,0,'表3-1 成本收益匹配状况'!Last_Row)</definedName>
    <definedName name="Print_Area_Reset">OFFSET(Full_Print,0,0,Last_Row)</definedName>
    <definedName name="_xlnm.Print_Titles" localSheetId="7">'表1-2 资产信用状况'!$1:$2</definedName>
    <definedName name="_xlnm.Print_Titles" localSheetId="12">'表3-2 成本收益匹配压力测试'!$1:$1</definedName>
    <definedName name="_xlnm.Print_Titles" localSheetId="13">'表4-1 现金流测试_普通账户'!$1:$1</definedName>
    <definedName name="_xlnm.Print_Titles" localSheetId="14">'表4-2 现金流测试_传统保险账户'!$1:$1</definedName>
    <definedName name="_xlnm.Print_Titles" localSheetId="16">'表4-4 现金流测试_独立账户'!$1:$1</definedName>
    <definedName name="_xlnm.Print_Titles" localSheetId="5">量化评估标准及评分!$3:$3</definedName>
    <definedName name="PROD">[1]Inputs!$D$5</definedName>
    <definedName name="PY">[2]RANGES!$H$6</definedName>
    <definedName name="PY_COST">'[2]P&amp;L (PY Act)'!$B$39:$T$69</definedName>
    <definedName name="PY_EXPENSE">'[2]P&amp;L (PY Act)'!$B$73:$T$103</definedName>
    <definedName name="PY_PROFIT">'[2]P&amp;L (PY Act)'!$B$106:$T$106</definedName>
    <definedName name="PY_SALES">'[2]P&amp;L (PY Act)'!$B$5:$T$35</definedName>
    <definedName name="RDR">[1]Inputs!$E$221</definedName>
    <definedName name="RDR_ANN">[1]Inputs!$D$221</definedName>
    <definedName name="RE_PP">[1]Inputs!$D$69</definedName>
    <definedName name="RE_PREM">[1]Inputs!$E$69</definedName>
    <definedName name="RES_CIRC_LOAD_TBL">[1]RES_SURR_BASIS!$A$14:$IV$18</definedName>
    <definedName name="RES_CIRC_TBL">[1]Inputs!$C$178:$D$182</definedName>
    <definedName name="RES_CIRCAP_LOAD_TBL">[1]RES_SURR_BASIS!$A$20:$IV$24</definedName>
    <definedName name="RES_CIRCAP_TBL">[1]Inputs!$C$178:$E$182</definedName>
    <definedName name="RES_DMORT">[1]Inputs!$D$163</definedName>
    <definedName name="RES_INT_MTH">[1]Inputs!$E$167</definedName>
    <definedName name="RES_MORT">[1]Inputs!$D$162</definedName>
    <definedName name="RES_MORT_LOAD">[1]Inputs!$C$185:$D$186</definedName>
    <definedName name="RES_MORT_LOAD_DPER">[1]Inputs!$D$188</definedName>
    <definedName name="RES_MORT_LOAD_TBL">[1]Mortality_Assump!$A$40:$IV$41</definedName>
    <definedName name="RES_MORT_LOAD_TBL_F">[1]Mortality_Assump!$A$43:$IV$44</definedName>
    <definedName name="RES_MTD_ADJ">[1]Inputs!$D$166</definedName>
    <definedName name="RES_SURR_COL">[1]RES_SURR_BASIS!$A$1:$IV$1</definedName>
    <definedName name="RES_SURR_TBL">[1]RES_SURR_BASIS!$A$2:$IV$65536</definedName>
    <definedName name="RES_TERM">[1]Inputs!$D$168</definedName>
    <definedName name="ROP">[1]Inputs!$D$26</definedName>
    <definedName name="ROP_ACC_RATE_TBL">[1]Inputs!$C$29:$E$31</definedName>
    <definedName name="ROP_PER">[1]Inputs!$D$27</definedName>
    <definedName name="RR01_X1.3_外部因素" localSheetId="10">'[6]Database-下拉框'!#REF!</definedName>
    <definedName name="RR01_X1.3_外部因素" localSheetId="11">'[6]Database-下拉框'!#REF!</definedName>
    <definedName name="RR01_X1.3_外部因素" localSheetId="3">'[6]Database-下拉框'!#REF!</definedName>
    <definedName name="RR01_X1.3_外部因素">'[6]Database-下拉框'!#REF!</definedName>
    <definedName name="RY_SURR_NP">[1]CSV!$Z$2</definedName>
    <definedName name="SA">[1]Inputs!$D$18</definedName>
    <definedName name="SA_MULT_COL">[1]SA_MULT!$A$1:$IV$1</definedName>
    <definedName name="SALES_FCST_ROWS">'[2]Sales Fcst'!$A$20:$IV$34,'[2]Sales Fcst'!$A$54:$IV$68,'[2]Sales Fcst'!$A$87:$IV$101</definedName>
    <definedName name="SALES_SORT">'[2]Dashboard data'!$B$70:$D$99</definedName>
    <definedName name="Sched_Pay" localSheetId="10">#REF!</definedName>
    <definedName name="Sched_Pay" localSheetId="11">#REF!</definedName>
    <definedName name="Sched_Pay">#REF!</definedName>
    <definedName name="Scheduled_Extra_Payments" localSheetId="10">#REF!</definedName>
    <definedName name="Scheduled_Extra_Payments" localSheetId="11">#REF!</definedName>
    <definedName name="Scheduled_Extra_Payments">#REF!</definedName>
    <definedName name="Scheduled_Interest_Rate" localSheetId="10">#REF!</definedName>
    <definedName name="Scheduled_Interest_Rate" localSheetId="11">#REF!</definedName>
    <definedName name="Scheduled_Interest_Rate">#REF!</definedName>
    <definedName name="Scheduled_Monthly_Payment" localSheetId="10">#REF!</definedName>
    <definedName name="Scheduled_Monthly_Payment" localSheetId="11">#REF!</definedName>
    <definedName name="Scheduled_Monthly_Payment">#REF!</definedName>
    <definedName name="SCN_DES_ST">[1]Results!$F$5</definedName>
    <definedName name="SCN_NO">[1]Inputs!$D$62</definedName>
    <definedName name="Sex">[1]Inputs!$D$13</definedName>
    <definedName name="SM_COL" localSheetId="10">#REF!</definedName>
    <definedName name="SM_COL" localSheetId="11">#REF!</definedName>
    <definedName name="SM_COL">#REF!</definedName>
    <definedName name="SM_RES">[1]Inputs!$D$228</definedName>
    <definedName name="SM_SAR">[1]Inputs!$D$229</definedName>
    <definedName name="SM_TBL" localSheetId="10">#REF!</definedName>
    <definedName name="SM_TBL" localSheetId="11">#REF!</definedName>
    <definedName name="SM_TBL">#REF!</definedName>
    <definedName name="SOLVE" localSheetId="10">#REF!</definedName>
    <definedName name="SOLVE" localSheetId="11">#REF!</definedName>
    <definedName name="SOLVE">#REF!</definedName>
    <definedName name="ST_DATE" localSheetId="10">[1]Results!#REF!</definedName>
    <definedName name="ST_DATE" localSheetId="11">[1]Results!#REF!</definedName>
    <definedName name="ST_DATE">[1]Results!#REF!</definedName>
    <definedName name="SURR_CIRC_LOAD_TBL">[1]RES_SURR_BASIS!$A$31:$IV$35</definedName>
    <definedName name="SURR_CIRC_TBL">[1]Inputs!$C$202:$D$206</definedName>
    <definedName name="SURR_CIRCAP_LOAD_TBL">[1]RES_SURR_BASIS!$A$37:$IV$41</definedName>
    <definedName name="SURR_CIRCAP_TBL">[1]Inputs!$C$202:$E$206</definedName>
    <definedName name="SURR_CIRCSA_LOAD_TBL" localSheetId="10">[1]RES_SURR_BASIS!#REF!</definedName>
    <definedName name="SURR_CIRCSA_LOAD_TBL" localSheetId="11">[1]RES_SURR_BASIS!#REF!</definedName>
    <definedName name="SURR_CIRCSA_LOAD_TBL">[1]RES_SURR_BASIS!#REF!</definedName>
    <definedName name="SURR_DMORT">[1]Inputs!$D$194</definedName>
    <definedName name="SURR_INT_MTH">[1]Inputs!$E$197</definedName>
    <definedName name="SURR_MORT">[1]Inputs!$D$193</definedName>
    <definedName name="SURR_MORT_LOAD">[1]Inputs!$C$209:$D$210</definedName>
    <definedName name="SURR_MORT_LOAD_DPER">[1]Inputs!$D$212</definedName>
    <definedName name="SURR_MORT_LOAD_TBL">[1]Mortality_Assump!$A$46:$IV$47</definedName>
    <definedName name="SURR_MORT_LOAD_TBL_F">[1]Mortality_Assump!$A$49:$IV$50</definedName>
    <definedName name="SURR_NP_MTD">[1]Inputs!$D$195</definedName>
    <definedName name="SURR_NP_MTD2">[1]Inputs!$D$196</definedName>
    <definedName name="SURR_NP_TBL">[1]CSV!$V$1:$W$5</definedName>
    <definedName name="SURR_TERM">[1]Inputs!$D$199</definedName>
    <definedName name="TARGET" localSheetId="10">#REF!</definedName>
    <definedName name="TARGET" localSheetId="11">#REF!</definedName>
    <definedName name="TARGET">#REF!</definedName>
    <definedName name="TAX">[1]Inputs!$D$220</definedName>
    <definedName name="TestTotal">'[4]Expenditures Over Time'!$D$43</definedName>
    <definedName name="top_up">[1]Inputs!$D$22</definedName>
    <definedName name="Total_Interest" localSheetId="10">#REF!</definedName>
    <definedName name="Total_Interest" localSheetId="11">#REF!</definedName>
    <definedName name="Total_Interest">#REF!</definedName>
    <definedName name="Total_Pay" localSheetId="10">#REF!</definedName>
    <definedName name="Total_Pay" localSheetId="11">#REF!</definedName>
    <definedName name="Total_Pay">#REF!</definedName>
    <definedName name="Total_Payment" localSheetId="10">Scheduled_Payment+Extra_Payment</definedName>
    <definedName name="Total_Payment" localSheetId="11">Scheduled_Payment+Extra_Payment</definedName>
    <definedName name="Total_Payment">Scheduled_Payment+Extra_Payment</definedName>
    <definedName name="Values_Entered" localSheetId="10">IF('表2-2 期限结构匹配（投资型和次级债账户）'!Loan_Amount*'表2-2 期限结构匹配（投资型和次级债账户）'!Interest_Rate*'表2-2 期限结构匹配（投资型和次级债账户）'!Loan_Years*'表2-2 期限结构匹配（投资型和次级债账户）'!Loan_Start&gt;0,1,0)</definedName>
    <definedName name="Values_Entered" localSheetId="11">IF('表3-1 成本收益匹配状况'!Loan_Amount*'表3-1 成本收益匹配状况'!Interest_Rate*'表3-1 成本收益匹配状况'!Loan_Years*'表3-1 成本收益匹配状况'!Loan_Start&gt;0,1,0)</definedName>
    <definedName name="Values_Entered">IF(Loan_Amount*Interest_Rate*Loan_Years*Loan_Start&gt;0,1,0)</definedName>
    <definedName name="YEARS">[2]RANGES!$A$5:$A$25</definedName>
    <definedName name="ZILLMER">[1]Inputs!$D$169</definedName>
    <definedName name="部门">OFFSET([8]字段!$C$11,,,COUNTA([8]字段!$C$1:$C$65536),)</definedName>
    <definedName name="公司类别" localSheetId="10">[6]封面!#REF!</definedName>
    <definedName name="公司类别" localSheetId="11">[6]封面!#REF!</definedName>
    <definedName name="公司类别" localSheetId="3">[6]封面!#REF!</definedName>
    <definedName name="公司类别">[6]封面!#REF!</definedName>
    <definedName name="公司类型">[6]封面!$B$4</definedName>
    <definedName name="开户行">OFFSET([8]字段!$M$11,,,COUNTA([8]字段!$M$1:$M$65536),)</definedName>
    <definedName name="类型">OFFSET([8]字段!$L$11,,,COUNTA([8]字段!$L$1:$L$65536),)</definedName>
    <definedName name="是否经营农险">[6]封面!$B$25</definedName>
    <definedName name="责任人">OFFSET([8]字段!$F$11,,,COUNTA([8]字段!$F$1:$F$65536),)</definedName>
    <definedName name="支票号">OFFSET([8]支票领购与使用输入!$J$11,,,COUNTA([8]支票领购与使用输入!$J$1:$J$65536),)</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E7" i="60"/>
  <c r="E6"/>
  <c r="H6"/>
  <c r="D2" i="86"/>
  <c r="E2" i="85"/>
  <c r="D2" i="84"/>
  <c r="E2" i="35"/>
  <c r="C2" i="34"/>
  <c r="C2" i="79"/>
  <c r="E2" i="60"/>
  <c r="D2" i="68"/>
  <c r="E2" i="29"/>
  <c r="E2" i="28"/>
  <c r="B2" i="27"/>
  <c r="G89" l="1"/>
  <c r="G86"/>
  <c r="F89"/>
  <c r="F86"/>
  <c r="E89"/>
  <c r="E86"/>
  <c r="D89"/>
  <c r="D86"/>
  <c r="B89"/>
  <c r="B86"/>
  <c r="G39" l="1"/>
  <c r="Q39"/>
  <c r="P39"/>
  <c r="N39"/>
  <c r="M39"/>
  <c r="K39"/>
  <c r="J39"/>
  <c r="H39"/>
  <c r="B39"/>
  <c r="C39"/>
  <c r="Q23"/>
  <c r="P23"/>
  <c r="N23"/>
  <c r="M23"/>
  <c r="K23"/>
  <c r="J23"/>
  <c r="H23"/>
  <c r="G23"/>
  <c r="C23"/>
  <c r="B23"/>
  <c r="D46" i="29" l="1"/>
  <c r="C28"/>
  <c r="B12" i="35"/>
  <c r="H59" i="34"/>
  <c r="H58"/>
  <c r="H56"/>
  <c r="H54"/>
  <c r="H53"/>
  <c r="H51"/>
  <c r="H49"/>
  <c r="H48"/>
  <c r="H46"/>
  <c r="G29" i="79"/>
  <c r="G38" s="1"/>
  <c r="F29"/>
  <c r="F38" s="1"/>
  <c r="E29"/>
  <c r="D29"/>
  <c r="D38" s="1"/>
  <c r="C29"/>
  <c r="G12"/>
  <c r="G37" s="1"/>
  <c r="F12"/>
  <c r="F37" s="1"/>
  <c r="E12"/>
  <c r="D12"/>
  <c r="D37" s="1"/>
  <c r="C12"/>
  <c r="G11"/>
  <c r="F11"/>
  <c r="E11"/>
  <c r="D11"/>
  <c r="C11"/>
  <c r="G10"/>
  <c r="F10"/>
  <c r="E10"/>
  <c r="D10"/>
  <c r="C10"/>
  <c r="G9"/>
  <c r="F9"/>
  <c r="E9"/>
  <c r="D9"/>
  <c r="C9"/>
  <c r="C91" i="27"/>
  <c r="B39" i="34"/>
  <c r="F2" i="67"/>
  <c r="D6" i="29"/>
  <c r="G6"/>
  <c r="G34" i="79"/>
  <c r="D23"/>
  <c r="D27" s="1"/>
  <c r="G23"/>
  <c r="G27" s="1"/>
  <c r="F23"/>
  <c r="E23"/>
  <c r="E27" s="1"/>
  <c r="C13"/>
  <c r="C14"/>
  <c r="C15"/>
  <c r="C19"/>
  <c r="C20"/>
  <c r="C21"/>
  <c r="C22"/>
  <c r="C30"/>
  <c r="C24"/>
  <c r="C25"/>
  <c r="C26"/>
  <c r="C7"/>
  <c r="C32" s="1"/>
  <c r="B15" i="27"/>
  <c r="B85" s="1"/>
  <c r="B19"/>
  <c r="B18" s="1"/>
  <c r="B55"/>
  <c r="B38" s="1"/>
  <c r="B87" s="1"/>
  <c r="B67"/>
  <c r="B88" s="1"/>
  <c r="E58" i="79"/>
  <c r="E45"/>
  <c r="D50" i="34"/>
  <c r="G50" s="1"/>
  <c r="H50" s="1"/>
  <c r="C50"/>
  <c r="D55"/>
  <c r="G55" s="1"/>
  <c r="H55" s="1"/>
  <c r="C55"/>
  <c r="C60"/>
  <c r="D60"/>
  <c r="G60" s="1"/>
  <c r="H60" s="1"/>
  <c r="F39"/>
  <c r="G12" i="35"/>
  <c r="G18"/>
  <c r="G24"/>
  <c r="G28"/>
  <c r="G34"/>
  <c r="G39"/>
  <c r="H12"/>
  <c r="H18"/>
  <c r="H24"/>
  <c r="H28"/>
  <c r="H34"/>
  <c r="H39"/>
  <c r="I12"/>
  <c r="I18"/>
  <c r="I24"/>
  <c r="I28"/>
  <c r="I34"/>
  <c r="I39"/>
  <c r="J12"/>
  <c r="J18"/>
  <c r="J24"/>
  <c r="J28"/>
  <c r="J34"/>
  <c r="J39"/>
  <c r="C12"/>
  <c r="C18"/>
  <c r="C24"/>
  <c r="C28"/>
  <c r="C34"/>
  <c r="C39"/>
  <c r="D12"/>
  <c r="D18"/>
  <c r="D24"/>
  <c r="D28"/>
  <c r="D34"/>
  <c r="D39"/>
  <c r="E12"/>
  <c r="E18"/>
  <c r="E24"/>
  <c r="E28"/>
  <c r="E34"/>
  <c r="E39"/>
  <c r="F12"/>
  <c r="F18"/>
  <c r="F24"/>
  <c r="F28"/>
  <c r="F34"/>
  <c r="F39"/>
  <c r="I12" i="85"/>
  <c r="I18"/>
  <c r="I24"/>
  <c r="I28"/>
  <c r="I34"/>
  <c r="I39"/>
  <c r="C12"/>
  <c r="C18"/>
  <c r="C24"/>
  <c r="C28"/>
  <c r="C34"/>
  <c r="C39"/>
  <c r="D12"/>
  <c r="D18"/>
  <c r="D24"/>
  <c r="D28"/>
  <c r="D34"/>
  <c r="D39"/>
  <c r="E12"/>
  <c r="E18"/>
  <c r="E24"/>
  <c r="E28"/>
  <c r="E34"/>
  <c r="E39"/>
  <c r="F12"/>
  <c r="F18"/>
  <c r="F24"/>
  <c r="F28"/>
  <c r="F34"/>
  <c r="F39"/>
  <c r="G12"/>
  <c r="G18"/>
  <c r="G24"/>
  <c r="G28"/>
  <c r="G34"/>
  <c r="G39"/>
  <c r="H12"/>
  <c r="H18"/>
  <c r="H24"/>
  <c r="H28"/>
  <c r="H34"/>
  <c r="H39"/>
  <c r="J12"/>
  <c r="J18"/>
  <c r="J24"/>
  <c r="J28"/>
  <c r="J34"/>
  <c r="J39"/>
  <c r="K12"/>
  <c r="K18"/>
  <c r="K24"/>
  <c r="K28"/>
  <c r="K34"/>
  <c r="K39"/>
  <c r="L12"/>
  <c r="L18"/>
  <c r="L24"/>
  <c r="L28"/>
  <c r="L34"/>
  <c r="L39"/>
  <c r="M12"/>
  <c r="M18"/>
  <c r="M24"/>
  <c r="M28"/>
  <c r="M34"/>
  <c r="M39"/>
  <c r="N12"/>
  <c r="N18"/>
  <c r="N24"/>
  <c r="N28"/>
  <c r="N34"/>
  <c r="N39"/>
  <c r="G11" i="86"/>
  <c r="G17"/>
  <c r="G23"/>
  <c r="G27"/>
  <c r="G33"/>
  <c r="G38"/>
  <c r="H11"/>
  <c r="H17"/>
  <c r="H23"/>
  <c r="H27"/>
  <c r="H33"/>
  <c r="H38"/>
  <c r="I11"/>
  <c r="I17"/>
  <c r="I23"/>
  <c r="I27"/>
  <c r="I33"/>
  <c r="I38"/>
  <c r="J11"/>
  <c r="J17"/>
  <c r="J23"/>
  <c r="J27"/>
  <c r="J33"/>
  <c r="J38"/>
  <c r="C11"/>
  <c r="C17"/>
  <c r="C23"/>
  <c r="C27"/>
  <c r="C33"/>
  <c r="C38"/>
  <c r="D11"/>
  <c r="D17"/>
  <c r="D23"/>
  <c r="D27"/>
  <c r="D33"/>
  <c r="D38"/>
  <c r="E11"/>
  <c r="E17"/>
  <c r="E23"/>
  <c r="E27"/>
  <c r="E33"/>
  <c r="E38"/>
  <c r="F11"/>
  <c r="F17"/>
  <c r="F23"/>
  <c r="F27"/>
  <c r="F33"/>
  <c r="F38"/>
  <c r="B45" i="85"/>
  <c r="B44" i="86"/>
  <c r="B38"/>
  <c r="B45" i="35"/>
  <c r="B18"/>
  <c r="B24"/>
  <c r="B28"/>
  <c r="B34"/>
  <c r="B39"/>
  <c r="B8" i="60"/>
  <c r="F8" s="1"/>
  <c r="C8"/>
  <c r="G8" s="1"/>
  <c r="N67" i="27"/>
  <c r="Q67"/>
  <c r="D6" i="60"/>
  <c r="D7"/>
  <c r="H67" i="27"/>
  <c r="B26" i="68" s="1"/>
  <c r="D6"/>
  <c r="D14" s="1"/>
  <c r="E6"/>
  <c r="E14" s="1"/>
  <c r="F6"/>
  <c r="F14" s="1"/>
  <c r="G6"/>
  <c r="G14" s="1"/>
  <c r="F18"/>
  <c r="C66" i="28"/>
  <c r="D66"/>
  <c r="E66"/>
  <c r="F66"/>
  <c r="G66"/>
  <c r="H67"/>
  <c r="I67" s="1"/>
  <c r="C59"/>
  <c r="K49"/>
  <c r="K48"/>
  <c r="D50"/>
  <c r="C50"/>
  <c r="E35"/>
  <c r="F34" s="1"/>
  <c r="C35"/>
  <c r="D31" s="1"/>
  <c r="D14"/>
  <c r="C14"/>
  <c r="B121" i="27"/>
  <c r="B113" s="1"/>
  <c r="E107"/>
  <c r="E99" s="1"/>
  <c r="D107"/>
  <c r="D99" s="1"/>
  <c r="C107"/>
  <c r="C99" s="1"/>
  <c r="B107"/>
  <c r="B99" s="1"/>
  <c r="C67"/>
  <c r="C55"/>
  <c r="B38" i="84"/>
  <c r="C2" i="66"/>
  <c r="A2"/>
  <c r="A2" i="67"/>
  <c r="G3" i="90"/>
  <c r="A3"/>
  <c r="A3" i="89"/>
  <c r="A2"/>
  <c r="G9" i="67"/>
  <c r="G8"/>
  <c r="G11"/>
  <c r="C10" i="66"/>
  <c r="G6" i="67"/>
  <c r="C15" i="27"/>
  <c r="C19"/>
  <c r="Q15"/>
  <c r="Q19"/>
  <c r="Q18" s="1"/>
  <c r="Q55"/>
  <c r="Q38" s="1"/>
  <c r="G10" i="67"/>
  <c r="G12"/>
  <c r="C147" i="27"/>
  <c r="C92" s="1"/>
  <c r="G15" i="67" s="1"/>
  <c r="F54" i="35"/>
  <c r="G14" i="67" s="1"/>
  <c r="H7" i="60"/>
  <c r="B46" i="29"/>
  <c r="C44" s="1"/>
  <c r="C70" i="28"/>
  <c r="D70"/>
  <c r="E70"/>
  <c r="F70"/>
  <c r="G70"/>
  <c r="H74"/>
  <c r="K74" s="1"/>
  <c r="H73"/>
  <c r="L73" s="1"/>
  <c r="H72"/>
  <c r="M72" s="1"/>
  <c r="H71"/>
  <c r="J71" s="1"/>
  <c r="H69"/>
  <c r="L69" s="1"/>
  <c r="H68"/>
  <c r="M68" s="1"/>
  <c r="K15"/>
  <c r="H24" s="1"/>
  <c r="E14"/>
  <c r="F14"/>
  <c r="G14"/>
  <c r="H14"/>
  <c r="I14"/>
  <c r="J14"/>
  <c r="K13"/>
  <c r="H22" s="1"/>
  <c r="K12"/>
  <c r="H21" s="1"/>
  <c r="K11"/>
  <c r="H20" s="1"/>
  <c r="K10"/>
  <c r="H19" s="1"/>
  <c r="K9"/>
  <c r="H18" s="1"/>
  <c r="K8"/>
  <c r="H17" s="1"/>
  <c r="K7"/>
  <c r="H16" s="1"/>
  <c r="P15" i="27"/>
  <c r="G85" s="1"/>
  <c r="P19"/>
  <c r="P18" s="1"/>
  <c r="P55"/>
  <c r="G90" s="1"/>
  <c r="P67"/>
  <c r="G88" s="1"/>
  <c r="M15"/>
  <c r="F85" s="1"/>
  <c r="M19"/>
  <c r="M18" s="1"/>
  <c r="M55"/>
  <c r="M67"/>
  <c r="F88" s="1"/>
  <c r="J15"/>
  <c r="E85" s="1"/>
  <c r="J19"/>
  <c r="J18" s="1"/>
  <c r="J55"/>
  <c r="E90" s="1"/>
  <c r="J67"/>
  <c r="E88" s="1"/>
  <c r="G15"/>
  <c r="D85" s="1"/>
  <c r="G19"/>
  <c r="G18" s="1"/>
  <c r="G55"/>
  <c r="D90" s="1"/>
  <c r="G67"/>
  <c r="D88" s="1"/>
  <c r="G7" i="67"/>
  <c r="I107" i="27"/>
  <c r="I99" s="1"/>
  <c r="G5" i="67"/>
  <c r="N15" i="27"/>
  <c r="N19"/>
  <c r="N18" s="1"/>
  <c r="N55"/>
  <c r="N38" s="1"/>
  <c r="K15"/>
  <c r="K19"/>
  <c r="K18" s="1"/>
  <c r="K55"/>
  <c r="K38" s="1"/>
  <c r="K67"/>
  <c r="H15"/>
  <c r="H19"/>
  <c r="H18" s="1"/>
  <c r="H55"/>
  <c r="H38" s="1"/>
  <c r="G13" i="67"/>
  <c r="A2" i="86"/>
  <c r="A2" i="85"/>
  <c r="A2" i="84"/>
  <c r="A2" i="35"/>
  <c r="A2" i="34"/>
  <c r="A2" i="79"/>
  <c r="A2" i="60"/>
  <c r="A2" i="68"/>
  <c r="A2" i="29"/>
  <c r="A2" i="28"/>
  <c r="A2" i="27"/>
  <c r="F27" i="79"/>
  <c r="H7" i="68"/>
  <c r="H8"/>
  <c r="H9"/>
  <c r="H10"/>
  <c r="H11"/>
  <c r="H12"/>
  <c r="H13"/>
  <c r="J114" i="27"/>
  <c r="J115"/>
  <c r="J116"/>
  <c r="J117"/>
  <c r="J118"/>
  <c r="J119"/>
  <c r="J120"/>
  <c r="J122"/>
  <c r="H121"/>
  <c r="H113" s="1"/>
  <c r="I121"/>
  <c r="I113" s="1"/>
  <c r="G121"/>
  <c r="G113" s="1"/>
  <c r="F121"/>
  <c r="F113" s="1"/>
  <c r="E121"/>
  <c r="E113" s="1"/>
  <c r="D121"/>
  <c r="D113" s="1"/>
  <c r="C121"/>
  <c r="C113" s="1"/>
  <c r="I87" i="28"/>
  <c r="H87"/>
  <c r="J101" i="27"/>
  <c r="N87" i="28"/>
  <c r="C31" i="79"/>
  <c r="C18"/>
  <c r="C17"/>
  <c r="C16"/>
  <c r="E91" i="27"/>
  <c r="D91"/>
  <c r="E57" i="79"/>
  <c r="B57"/>
  <c r="K43" i="28"/>
  <c r="K42"/>
  <c r="K51"/>
  <c r="G59"/>
  <c r="F59"/>
  <c r="E59"/>
  <c r="D59"/>
  <c r="J108" i="27"/>
  <c r="J100"/>
  <c r="J104"/>
  <c r="B39" i="85"/>
  <c r="J38" i="84"/>
  <c r="I38"/>
  <c r="H38"/>
  <c r="G38"/>
  <c r="F38"/>
  <c r="E38"/>
  <c r="D38"/>
  <c r="C38"/>
  <c r="B45" i="79"/>
  <c r="B46"/>
  <c r="B47"/>
  <c r="B48"/>
  <c r="B49"/>
  <c r="B50"/>
  <c r="B51"/>
  <c r="B52"/>
  <c r="B53"/>
  <c r="B54"/>
  <c r="B55"/>
  <c r="B56"/>
  <c r="E53"/>
  <c r="E54"/>
  <c r="E55"/>
  <c r="E56"/>
  <c r="I59" i="28"/>
  <c r="J59"/>
  <c r="J50"/>
  <c r="I50"/>
  <c r="H50"/>
  <c r="E39" i="34"/>
  <c r="D39"/>
  <c r="C39"/>
  <c r="B33" i="86"/>
  <c r="B27"/>
  <c r="B23"/>
  <c r="B17"/>
  <c r="B11"/>
  <c r="B91" i="27"/>
  <c r="B34" i="85"/>
  <c r="B40" s="1"/>
  <c r="B28"/>
  <c r="B24"/>
  <c r="B18"/>
  <c r="B12"/>
  <c r="J33" i="84"/>
  <c r="I33"/>
  <c r="H33"/>
  <c r="G33"/>
  <c r="G39" s="1"/>
  <c r="F33"/>
  <c r="E33"/>
  <c r="D33"/>
  <c r="C33"/>
  <c r="B33"/>
  <c r="J27"/>
  <c r="I27"/>
  <c r="H27"/>
  <c r="G27"/>
  <c r="F27"/>
  <c r="E27"/>
  <c r="D27"/>
  <c r="C27"/>
  <c r="B27"/>
  <c r="J23"/>
  <c r="I23"/>
  <c r="H23"/>
  <c r="G23"/>
  <c r="F23"/>
  <c r="E23"/>
  <c r="D23"/>
  <c r="C23"/>
  <c r="B23"/>
  <c r="J17"/>
  <c r="I17"/>
  <c r="H17"/>
  <c r="G17"/>
  <c r="F17"/>
  <c r="E17"/>
  <c r="D17"/>
  <c r="C17"/>
  <c r="B17"/>
  <c r="J11"/>
  <c r="I11"/>
  <c r="H11"/>
  <c r="G11"/>
  <c r="F11"/>
  <c r="E11"/>
  <c r="D11"/>
  <c r="C11"/>
  <c r="B11"/>
  <c r="M87" i="28"/>
  <c r="H107" i="27"/>
  <c r="H99" s="1"/>
  <c r="G107"/>
  <c r="G99" s="1"/>
  <c r="F107"/>
  <c r="F99" s="1"/>
  <c r="J105"/>
  <c r="J106"/>
  <c r="K58" i="28"/>
  <c r="H59"/>
  <c r="G50"/>
  <c r="F50"/>
  <c r="E50"/>
  <c r="K52"/>
  <c r="K54"/>
  <c r="K44"/>
  <c r="E52" i="79"/>
  <c r="E51"/>
  <c r="E50"/>
  <c r="E49"/>
  <c r="E48"/>
  <c r="E47"/>
  <c r="E46"/>
  <c r="K47" i="28"/>
  <c r="K46"/>
  <c r="K45"/>
  <c r="K57"/>
  <c r="K56"/>
  <c r="J102" i="27"/>
  <c r="J103"/>
  <c r="D140"/>
  <c r="K55" i="28"/>
  <c r="K53"/>
  <c r="J38" i="27"/>
  <c r="E87" s="1"/>
  <c r="D39" i="84" l="1"/>
  <c r="B92" i="27"/>
  <c r="B18" i="86"/>
  <c r="G75" i="28"/>
  <c r="C75"/>
  <c r="F29" i="85"/>
  <c r="E40"/>
  <c r="C19"/>
  <c r="D19" i="35"/>
  <c r="I29"/>
  <c r="H19"/>
  <c r="C18" i="27"/>
  <c r="C18" i="84"/>
  <c r="E28"/>
  <c r="I28"/>
  <c r="B19" i="85"/>
  <c r="G18" i="86"/>
  <c r="F18"/>
  <c r="J18"/>
  <c r="G29" i="85"/>
  <c r="I40"/>
  <c r="N19"/>
  <c r="J19"/>
  <c r="J39" i="84"/>
  <c r="F18"/>
  <c r="F29" i="35"/>
  <c r="J29"/>
  <c r="B40"/>
  <c r="F75" i="28"/>
  <c r="M69"/>
  <c r="B90" i="27"/>
  <c r="C18" i="86"/>
  <c r="B28"/>
  <c r="F40" i="85"/>
  <c r="K19"/>
  <c r="B18" i="84"/>
  <c r="J18"/>
  <c r="D28"/>
  <c r="H28"/>
  <c r="B19" i="35"/>
  <c r="C19"/>
  <c r="G19"/>
  <c r="E29"/>
  <c r="I19" i="28"/>
  <c r="E39" i="86"/>
  <c r="E18"/>
  <c r="H18"/>
  <c r="G28"/>
  <c r="D18"/>
  <c r="C28"/>
  <c r="I39"/>
  <c r="I18"/>
  <c r="M40" i="85"/>
  <c r="M19"/>
  <c r="D19"/>
  <c r="C29"/>
  <c r="L19"/>
  <c r="K29"/>
  <c r="H40"/>
  <c r="H19"/>
  <c r="B39" i="84"/>
  <c r="E18"/>
  <c r="I18"/>
  <c r="H18"/>
  <c r="F28"/>
  <c r="J28"/>
  <c r="F40" i="35"/>
  <c r="F19"/>
  <c r="D29"/>
  <c r="G29"/>
  <c r="C29"/>
  <c r="J40"/>
  <c r="J19"/>
  <c r="H29"/>
  <c r="E7" i="66"/>
  <c r="E75" i="28"/>
  <c r="M73"/>
  <c r="E22"/>
  <c r="F16"/>
  <c r="F31"/>
  <c r="J68"/>
  <c r="I18"/>
  <c r="B58" i="79"/>
  <c r="G28" i="84"/>
  <c r="H66" i="28"/>
  <c r="I66" s="1"/>
  <c r="B29" i="35"/>
  <c r="F39" i="86"/>
  <c r="D28"/>
  <c r="J39"/>
  <c r="N40" i="85"/>
  <c r="D75" i="28"/>
  <c r="K50"/>
  <c r="F39" i="84"/>
  <c r="H39"/>
  <c r="E28" i="86"/>
  <c r="C39"/>
  <c r="I28"/>
  <c r="G39"/>
  <c r="M29" i="85"/>
  <c r="K40"/>
  <c r="H29"/>
  <c r="C40"/>
  <c r="I19"/>
  <c r="D40" i="35"/>
  <c r="D41" s="1"/>
  <c r="H40"/>
  <c r="I69" i="28"/>
  <c r="I73"/>
  <c r="L74"/>
  <c r="E18"/>
  <c r="E19"/>
  <c r="F20"/>
  <c r="I22"/>
  <c r="F35"/>
  <c r="C34" i="29"/>
  <c r="C42"/>
  <c r="C28" i="84"/>
  <c r="K59" i="28"/>
  <c r="K14"/>
  <c r="H23" s="1"/>
  <c r="B39" i="86"/>
  <c r="H28"/>
  <c r="D18" i="84"/>
  <c r="D40" s="1"/>
  <c r="G18"/>
  <c r="B28"/>
  <c r="C39"/>
  <c r="B29" i="85"/>
  <c r="E39" i="84"/>
  <c r="I39"/>
  <c r="H8" i="60"/>
  <c r="F28" i="86"/>
  <c r="D39"/>
  <c r="J28"/>
  <c r="H39"/>
  <c r="N29" i="85"/>
  <c r="L40"/>
  <c r="J29"/>
  <c r="G40"/>
  <c r="G19"/>
  <c r="F19"/>
  <c r="E29"/>
  <c r="D40"/>
  <c r="I29"/>
  <c r="E40" i="35"/>
  <c r="E19"/>
  <c r="I40"/>
  <c r="I19"/>
  <c r="I6" i="29"/>
  <c r="D34" i="79" s="1"/>
  <c r="C34" s="1"/>
  <c r="C35" s="1"/>
  <c r="L67" i="28"/>
  <c r="J69"/>
  <c r="J73"/>
  <c r="M74"/>
  <c r="F18"/>
  <c r="F19"/>
  <c r="J20"/>
  <c r="J22"/>
  <c r="K67"/>
  <c r="C35" i="29"/>
  <c r="C43"/>
  <c r="C38"/>
  <c r="C46"/>
  <c r="L29" i="85"/>
  <c r="J40"/>
  <c r="E19"/>
  <c r="D29"/>
  <c r="C40" i="35"/>
  <c r="G40"/>
  <c r="C23" i="79"/>
  <c r="C27" s="1"/>
  <c r="K68" i="28"/>
  <c r="L71"/>
  <c r="I74"/>
  <c r="J16"/>
  <c r="J18"/>
  <c r="J19"/>
  <c r="F22"/>
  <c r="F33"/>
  <c r="C39" i="29"/>
  <c r="N70" i="27"/>
  <c r="N76" s="1"/>
  <c r="J121"/>
  <c r="J113" s="1"/>
  <c r="H70"/>
  <c r="H76" s="1"/>
  <c r="M38"/>
  <c r="F87" s="1"/>
  <c r="O82" i="28"/>
  <c r="F84"/>
  <c r="K85"/>
  <c r="O86"/>
  <c r="B70" i="27"/>
  <c r="B72" s="1"/>
  <c r="B77" s="1"/>
  <c r="D54" s="1"/>
  <c r="K82" i="28"/>
  <c r="O83"/>
  <c r="F85"/>
  <c r="K86"/>
  <c r="J107" i="27"/>
  <c r="J99" s="1"/>
  <c r="G38"/>
  <c r="D87" s="1"/>
  <c r="C38"/>
  <c r="F82" i="28"/>
  <c r="K83"/>
  <c r="O84"/>
  <c r="F86"/>
  <c r="F83"/>
  <c r="K84"/>
  <c r="O85"/>
  <c r="I7" i="60"/>
  <c r="E8"/>
  <c r="I6"/>
  <c r="G18" i="68"/>
  <c r="H18" s="1"/>
  <c r="D8" i="60"/>
  <c r="E10" i="66"/>
  <c r="E9"/>
  <c r="H14" i="68"/>
  <c r="H6"/>
  <c r="G4" i="67" s="1"/>
  <c r="E8" i="66"/>
  <c r="C33" i="29"/>
  <c r="C37"/>
  <c r="C41"/>
  <c r="C45"/>
  <c r="C36"/>
  <c r="C40"/>
  <c r="I23" i="28"/>
  <c r="K72"/>
  <c r="J17"/>
  <c r="J21"/>
  <c r="J24"/>
  <c r="H70"/>
  <c r="K71"/>
  <c r="J72"/>
  <c r="E16"/>
  <c r="I16"/>
  <c r="E17"/>
  <c r="I17"/>
  <c r="E20"/>
  <c r="I20"/>
  <c r="E21"/>
  <c r="I21"/>
  <c r="E24"/>
  <c r="I24"/>
  <c r="D33"/>
  <c r="D35"/>
  <c r="J67"/>
  <c r="M67"/>
  <c r="L68"/>
  <c r="K69"/>
  <c r="I71"/>
  <c r="M71"/>
  <c r="L72"/>
  <c r="K73"/>
  <c r="J74"/>
  <c r="C16"/>
  <c r="G16"/>
  <c r="C17"/>
  <c r="G17"/>
  <c r="C18"/>
  <c r="G18"/>
  <c r="C19"/>
  <c r="G19"/>
  <c r="C20"/>
  <c r="G20"/>
  <c r="C21"/>
  <c r="G21"/>
  <c r="C22"/>
  <c r="G22"/>
  <c r="C24"/>
  <c r="G24"/>
  <c r="D30"/>
  <c r="D32"/>
  <c r="D34"/>
  <c r="F17"/>
  <c r="F21"/>
  <c r="F24"/>
  <c r="I68"/>
  <c r="I72"/>
  <c r="D16"/>
  <c r="D17"/>
  <c r="D18"/>
  <c r="D19"/>
  <c r="D20"/>
  <c r="D21"/>
  <c r="D22"/>
  <c r="D24"/>
  <c r="F30"/>
  <c r="F32"/>
  <c r="Q70" i="27"/>
  <c r="K70"/>
  <c r="C90"/>
  <c r="P38"/>
  <c r="G87" s="1"/>
  <c r="F90"/>
  <c r="C85"/>
  <c r="B148"/>
  <c r="E6" i="66"/>
  <c r="C87" i="27"/>
  <c r="C86"/>
  <c r="J70"/>
  <c r="C89"/>
  <c r="C88"/>
  <c r="N41" i="85" l="1"/>
  <c r="C41" i="35"/>
  <c r="C42" s="1"/>
  <c r="B41" i="85"/>
  <c r="G40" i="86"/>
  <c r="G41" s="1"/>
  <c r="G44" s="1"/>
  <c r="H40" i="84"/>
  <c r="J40"/>
  <c r="C40" i="86"/>
  <c r="C41" s="1"/>
  <c r="E5" i="66"/>
  <c r="D23" i="28"/>
  <c r="C70" i="27"/>
  <c r="C76" s="1"/>
  <c r="E41" i="35"/>
  <c r="I40" i="84"/>
  <c r="F41" i="35"/>
  <c r="F40" i="86"/>
  <c r="E40"/>
  <c r="I40"/>
  <c r="J40"/>
  <c r="D41" i="85"/>
  <c r="J41"/>
  <c r="H41"/>
  <c r="C41"/>
  <c r="C42" s="1"/>
  <c r="C45" s="1"/>
  <c r="F41"/>
  <c r="C40" i="84"/>
  <c r="B41" i="35"/>
  <c r="H75" i="28"/>
  <c r="J75" s="1"/>
  <c r="E23"/>
  <c r="B76" i="27"/>
  <c r="B40" i="86"/>
  <c r="K41" i="85"/>
  <c r="M41"/>
  <c r="L41"/>
  <c r="B40" i="84"/>
  <c r="H41" i="35"/>
  <c r="J41"/>
  <c r="E4" i="66"/>
  <c r="G23" i="28"/>
  <c r="J23"/>
  <c r="F23"/>
  <c r="H72" i="27"/>
  <c r="H77" s="1"/>
  <c r="D6" i="79" s="1"/>
  <c r="H40" i="86"/>
  <c r="H41" s="1"/>
  <c r="D40"/>
  <c r="D41" s="1"/>
  <c r="E41" i="85"/>
  <c r="G41"/>
  <c r="E40" i="84"/>
  <c r="G40"/>
  <c r="F40"/>
  <c r="G41" i="35"/>
  <c r="G42" s="1"/>
  <c r="G45" s="1"/>
  <c r="I41"/>
  <c r="M66" i="28"/>
  <c r="C23"/>
  <c r="D33" i="27"/>
  <c r="D49"/>
  <c r="D34"/>
  <c r="D50"/>
  <c r="D32"/>
  <c r="C38" i="79"/>
  <c r="C37"/>
  <c r="L66" i="28"/>
  <c r="K66"/>
  <c r="J66"/>
  <c r="I41" i="85"/>
  <c r="I42" s="1"/>
  <c r="N72" i="27"/>
  <c r="N77" s="1"/>
  <c r="F6" i="79" s="1"/>
  <c r="M70" i="27"/>
  <c r="M72" s="1"/>
  <c r="M77" s="1"/>
  <c r="O54" s="1"/>
  <c r="G70"/>
  <c r="G76" s="1"/>
  <c r="D52"/>
  <c r="O87" i="28"/>
  <c r="K87"/>
  <c r="I8" i="60"/>
  <c r="C72" i="27"/>
  <c r="C77" s="1"/>
  <c r="C6" i="79" s="1"/>
  <c r="C8" s="1"/>
  <c r="C39" s="1"/>
  <c r="D28" i="27"/>
  <c r="D27"/>
  <c r="D30"/>
  <c r="H20" i="68"/>
  <c r="C26" s="1"/>
  <c r="E26" s="1"/>
  <c r="C44" i="86"/>
  <c r="C45" i="35"/>
  <c r="D42"/>
  <c r="K70" i="28"/>
  <c r="I70"/>
  <c r="J70"/>
  <c r="L70"/>
  <c r="M70"/>
  <c r="D77" i="27"/>
  <c r="D73"/>
  <c r="D69"/>
  <c r="D65"/>
  <c r="D61"/>
  <c r="D57"/>
  <c r="D51"/>
  <c r="D45"/>
  <c r="D41"/>
  <c r="D37"/>
  <c r="D29"/>
  <c r="D23"/>
  <c r="D19"/>
  <c r="D15"/>
  <c r="D74"/>
  <c r="D66"/>
  <c r="D58"/>
  <c r="D46"/>
  <c r="D38"/>
  <c r="D24"/>
  <c r="D16"/>
  <c r="D75"/>
  <c r="D71"/>
  <c r="D63"/>
  <c r="D55"/>
  <c r="D39"/>
  <c r="D25"/>
  <c r="D76"/>
  <c r="D72"/>
  <c r="D68"/>
  <c r="D64"/>
  <c r="D60"/>
  <c r="D56"/>
  <c r="D48"/>
  <c r="D44"/>
  <c r="D40"/>
  <c r="D36"/>
  <c r="D26"/>
  <c r="D22"/>
  <c r="D18"/>
  <c r="D70"/>
  <c r="D62"/>
  <c r="D53"/>
  <c r="D42"/>
  <c r="D31"/>
  <c r="D20"/>
  <c r="D67"/>
  <c r="D59"/>
  <c r="D47"/>
  <c r="D43"/>
  <c r="D35"/>
  <c r="D21"/>
  <c r="D17"/>
  <c r="Q76"/>
  <c r="Q72"/>
  <c r="Q77" s="1"/>
  <c r="G6" i="79" s="1"/>
  <c r="K76" i="27"/>
  <c r="K72"/>
  <c r="K77" s="1"/>
  <c r="E6" i="79" s="1"/>
  <c r="P70" i="27"/>
  <c r="J72"/>
  <c r="J77" s="1"/>
  <c r="L54" s="1"/>
  <c r="J76"/>
  <c r="G72" l="1"/>
  <c r="G77" s="1"/>
  <c r="I54" s="1"/>
  <c r="K75" i="28"/>
  <c r="I75"/>
  <c r="M75"/>
  <c r="L75"/>
  <c r="B12" i="34"/>
  <c r="B19"/>
  <c r="B10"/>
  <c r="B18"/>
  <c r="B17"/>
  <c r="B16"/>
  <c r="B9"/>
  <c r="B7"/>
  <c r="B15"/>
  <c r="B11"/>
  <c r="B8"/>
  <c r="D42" i="85"/>
  <c r="E42" s="1"/>
  <c r="M76" i="27"/>
  <c r="H42" i="35"/>
  <c r="I42" s="1"/>
  <c r="L49" i="27"/>
  <c r="L50"/>
  <c r="L51"/>
  <c r="L32"/>
  <c r="L33"/>
  <c r="L34"/>
  <c r="I50"/>
  <c r="I51"/>
  <c r="I32"/>
  <c r="I33"/>
  <c r="I49"/>
  <c r="I34"/>
  <c r="O34"/>
  <c r="O49"/>
  <c r="O50"/>
  <c r="O32"/>
  <c r="O33"/>
  <c r="I45" i="85"/>
  <c r="J42"/>
  <c r="O52" i="27"/>
  <c r="L52"/>
  <c r="I52"/>
  <c r="F8" i="79"/>
  <c r="F39" s="1"/>
  <c r="O27" i="27"/>
  <c r="O30"/>
  <c r="O28"/>
  <c r="E8" i="79"/>
  <c r="L30" i="27"/>
  <c r="L28"/>
  <c r="L27"/>
  <c r="D8" i="79"/>
  <c r="D39" s="1"/>
  <c r="I30" i="27"/>
  <c r="I27"/>
  <c r="I28"/>
  <c r="D26" i="68"/>
  <c r="D44" i="86"/>
  <c r="D48" s="1"/>
  <c r="E41"/>
  <c r="G48"/>
  <c r="G52" s="1"/>
  <c r="C48"/>
  <c r="C52" s="1"/>
  <c r="I41"/>
  <c r="H44"/>
  <c r="H48" s="1"/>
  <c r="C49" i="85"/>
  <c r="C53" s="1"/>
  <c r="C49" i="35"/>
  <c r="C53" s="1"/>
  <c r="G49"/>
  <c r="G53" s="1"/>
  <c r="D45"/>
  <c r="D49" s="1"/>
  <c r="D53" s="1"/>
  <c r="E42"/>
  <c r="I76" i="27"/>
  <c r="I72"/>
  <c r="I68"/>
  <c r="I64"/>
  <c r="I60"/>
  <c r="I56"/>
  <c r="I48"/>
  <c r="I44"/>
  <c r="I40"/>
  <c r="I36"/>
  <c r="I26"/>
  <c r="I22"/>
  <c r="I18"/>
  <c r="I77"/>
  <c r="I69"/>
  <c r="I61"/>
  <c r="I41"/>
  <c r="I29"/>
  <c r="I19"/>
  <c r="I66"/>
  <c r="I58"/>
  <c r="I46"/>
  <c r="I42"/>
  <c r="I38"/>
  <c r="I31"/>
  <c r="I16"/>
  <c r="I75"/>
  <c r="I71"/>
  <c r="I67"/>
  <c r="I63"/>
  <c r="I59"/>
  <c r="I55"/>
  <c r="I47"/>
  <c r="I43"/>
  <c r="I39"/>
  <c r="I35"/>
  <c r="I25"/>
  <c r="I21"/>
  <c r="I17"/>
  <c r="I73"/>
  <c r="I65"/>
  <c r="I57"/>
  <c r="I45"/>
  <c r="I37"/>
  <c r="I23"/>
  <c r="I15"/>
  <c r="I74"/>
  <c r="I70"/>
  <c r="I62"/>
  <c r="I53"/>
  <c r="I24"/>
  <c r="I20"/>
  <c r="O74"/>
  <c r="O70"/>
  <c r="O66"/>
  <c r="O62"/>
  <c r="O58"/>
  <c r="O53"/>
  <c r="O46"/>
  <c r="O42"/>
  <c r="O38"/>
  <c r="O31"/>
  <c r="O24"/>
  <c r="O20"/>
  <c r="O16"/>
  <c r="O75"/>
  <c r="O67"/>
  <c r="O59"/>
  <c r="O47"/>
  <c r="O39"/>
  <c r="O25"/>
  <c r="O17"/>
  <c r="O76"/>
  <c r="O72"/>
  <c r="O64"/>
  <c r="O56"/>
  <c r="O40"/>
  <c r="O36"/>
  <c r="O26"/>
  <c r="O77"/>
  <c r="O73"/>
  <c r="O69"/>
  <c r="O65"/>
  <c r="O61"/>
  <c r="O57"/>
  <c r="O51"/>
  <c r="O45"/>
  <c r="O41"/>
  <c r="O37"/>
  <c r="O29"/>
  <c r="O23"/>
  <c r="O19"/>
  <c r="O15"/>
  <c r="O71"/>
  <c r="O63"/>
  <c r="O55"/>
  <c r="O43"/>
  <c r="O35"/>
  <c r="O21"/>
  <c r="O68"/>
  <c r="O60"/>
  <c r="O48"/>
  <c r="O44"/>
  <c r="O22"/>
  <c r="O18"/>
  <c r="P72"/>
  <c r="P77" s="1"/>
  <c r="R54" s="1"/>
  <c r="P76"/>
  <c r="L75"/>
  <c r="L71"/>
  <c r="L67"/>
  <c r="L63"/>
  <c r="L59"/>
  <c r="L55"/>
  <c r="L47"/>
  <c r="L43"/>
  <c r="L39"/>
  <c r="L35"/>
  <c r="L25"/>
  <c r="L21"/>
  <c r="L17"/>
  <c r="L72"/>
  <c r="L64"/>
  <c r="L56"/>
  <c r="L44"/>
  <c r="L36"/>
  <c r="L22"/>
  <c r="L69"/>
  <c r="L61"/>
  <c r="L45"/>
  <c r="L23"/>
  <c r="L19"/>
  <c r="L15"/>
  <c r="L74"/>
  <c r="L70"/>
  <c r="L66"/>
  <c r="L62"/>
  <c r="L58"/>
  <c r="L53"/>
  <c r="L46"/>
  <c r="L42"/>
  <c r="L38"/>
  <c r="L31"/>
  <c r="L24"/>
  <c r="L20"/>
  <c r="L16"/>
  <c r="L76"/>
  <c r="L68"/>
  <c r="L60"/>
  <c r="L48"/>
  <c r="L40"/>
  <c r="L26"/>
  <c r="L18"/>
  <c r="L77"/>
  <c r="L73"/>
  <c r="L65"/>
  <c r="L57"/>
  <c r="L41"/>
  <c r="L37"/>
  <c r="L29"/>
  <c r="B20" i="34" l="1"/>
  <c r="H45" i="35"/>
  <c r="H49" s="1"/>
  <c r="D45" i="85"/>
  <c r="D49" s="1"/>
  <c r="R49" i="27"/>
  <c r="R32"/>
  <c r="R50"/>
  <c r="R33"/>
  <c r="R34"/>
  <c r="J45" i="85"/>
  <c r="J49" s="1"/>
  <c r="J53" s="1"/>
  <c r="K42"/>
  <c r="I49"/>
  <c r="I53" s="1"/>
  <c r="R52" i="27"/>
  <c r="G8" i="79"/>
  <c r="G39" s="1"/>
  <c r="R28" i="27"/>
  <c r="R27"/>
  <c r="R30"/>
  <c r="F41" i="86"/>
  <c r="F44" s="1"/>
  <c r="E44"/>
  <c r="E48" s="1"/>
  <c r="I44"/>
  <c r="J41"/>
  <c r="J44" s="1"/>
  <c r="D52"/>
  <c r="H52"/>
  <c r="E45" i="85"/>
  <c r="F42"/>
  <c r="I45" i="35"/>
  <c r="J42"/>
  <c r="J45" s="1"/>
  <c r="H53"/>
  <c r="E45"/>
  <c r="F42"/>
  <c r="F45" s="1"/>
  <c r="R77" i="27"/>
  <c r="R73"/>
  <c r="R69"/>
  <c r="R65"/>
  <c r="R61"/>
  <c r="R57"/>
  <c r="R51"/>
  <c r="R45"/>
  <c r="R41"/>
  <c r="R37"/>
  <c r="R29"/>
  <c r="R23"/>
  <c r="R19"/>
  <c r="R15"/>
  <c r="R70"/>
  <c r="R62"/>
  <c r="R53"/>
  <c r="R42"/>
  <c r="R31"/>
  <c r="R20"/>
  <c r="R67"/>
  <c r="R59"/>
  <c r="R47"/>
  <c r="R43"/>
  <c r="R21"/>
  <c r="R17"/>
  <c r="R76"/>
  <c r="R72"/>
  <c r="R68"/>
  <c r="R64"/>
  <c r="R60"/>
  <c r="R56"/>
  <c r="R48"/>
  <c r="R44"/>
  <c r="R40"/>
  <c r="R36"/>
  <c r="R26"/>
  <c r="R22"/>
  <c r="R18"/>
  <c r="R74"/>
  <c r="R66"/>
  <c r="R58"/>
  <c r="R46"/>
  <c r="R38"/>
  <c r="R24"/>
  <c r="R16"/>
  <c r="R75"/>
  <c r="R71"/>
  <c r="R63"/>
  <c r="R55"/>
  <c r="R39"/>
  <c r="R35"/>
  <c r="R25"/>
  <c r="I49" i="35" l="1"/>
  <c r="I53" s="1"/>
  <c r="D53" i="85"/>
  <c r="J48" i="86"/>
  <c r="J52" s="1"/>
  <c r="K45" i="85"/>
  <c r="L42"/>
  <c r="J49" i="35"/>
  <c r="J53" s="1"/>
  <c r="F49"/>
  <c r="F53" s="1"/>
  <c r="F48" i="86"/>
  <c r="F52" s="1"/>
  <c r="I48"/>
  <c r="I52" s="1"/>
  <c r="E52"/>
  <c r="E49" i="85"/>
  <c r="E53" s="1"/>
  <c r="F45"/>
  <c r="G42"/>
  <c r="E49" i="35"/>
  <c r="E53" s="1"/>
  <c r="K49" i="85" l="1"/>
  <c r="K53" s="1"/>
  <c r="M42"/>
  <c r="L45"/>
  <c r="G45"/>
  <c r="G49" s="1"/>
  <c r="H42"/>
  <c r="H45" s="1"/>
  <c r="F49"/>
  <c r="F53" s="1"/>
  <c r="M45" l="1"/>
  <c r="N42"/>
  <c r="N45" s="1"/>
  <c r="L49"/>
  <c r="L53" s="1"/>
  <c r="G53"/>
  <c r="H49"/>
  <c r="H53" s="1"/>
  <c r="N49" l="1"/>
  <c r="N53" s="1"/>
  <c r="M49"/>
  <c r="M53" s="1"/>
</calcChain>
</file>

<file path=xl/sharedStrings.xml><?xml version="1.0" encoding="utf-8"?>
<sst xmlns="http://schemas.openxmlformats.org/spreadsheetml/2006/main" count="1415" uniqueCount="783">
  <si>
    <t>……</t>
  </si>
  <si>
    <t>股权-无公允价格</t>
    <phoneticPr fontId="5" type="noConversion"/>
  </si>
  <si>
    <t>股权-有公允价格</t>
    <phoneticPr fontId="3" type="noConversion"/>
  </si>
  <si>
    <t>权益类</t>
    <phoneticPr fontId="3" type="noConversion"/>
  </si>
  <si>
    <t>损失类</t>
    <phoneticPr fontId="3" type="noConversion"/>
  </si>
  <si>
    <t>可疑类</t>
    <phoneticPr fontId="3" type="noConversion"/>
  </si>
  <si>
    <t>次级类</t>
    <phoneticPr fontId="3" type="noConversion"/>
  </si>
  <si>
    <t>关注类</t>
    <phoneticPr fontId="3" type="noConversion"/>
  </si>
  <si>
    <t>正常类</t>
    <phoneticPr fontId="3" type="noConversion"/>
  </si>
  <si>
    <t>(a)</t>
    <phoneticPr fontId="3" type="noConversion"/>
  </si>
  <si>
    <t>(b)</t>
    <phoneticPr fontId="3" type="noConversion"/>
  </si>
  <si>
    <t>产品</t>
    <phoneticPr fontId="3" type="noConversion"/>
  </si>
  <si>
    <t>账户</t>
    <phoneticPr fontId="5" type="noConversion"/>
  </si>
  <si>
    <t>合计</t>
    <phoneticPr fontId="3" type="noConversion"/>
  </si>
  <si>
    <t>账面价值</t>
    <phoneticPr fontId="3" type="noConversion"/>
  </si>
  <si>
    <t>占比</t>
    <phoneticPr fontId="5" type="noConversion"/>
  </si>
  <si>
    <t>负债资金成本率</t>
    <phoneticPr fontId="3" type="noConversion"/>
  </si>
  <si>
    <t>AAA</t>
    <phoneticPr fontId="3" type="noConversion"/>
  </si>
  <si>
    <t>AA</t>
    <phoneticPr fontId="3" type="noConversion"/>
  </si>
  <si>
    <t>A</t>
    <phoneticPr fontId="3" type="noConversion"/>
  </si>
  <si>
    <t>BBB</t>
    <phoneticPr fontId="3" type="noConversion"/>
  </si>
  <si>
    <t>股权金融产品</t>
    <phoneticPr fontId="3" type="noConversion"/>
  </si>
  <si>
    <t>合计</t>
    <phoneticPr fontId="5" type="noConversion"/>
  </si>
  <si>
    <t>VaR</t>
    <phoneticPr fontId="3" type="noConversion"/>
  </si>
  <si>
    <t>项目</t>
    <phoneticPr fontId="3" type="noConversion"/>
  </si>
  <si>
    <t>集中度指标HHI</t>
    <phoneticPr fontId="3" type="noConversion"/>
  </si>
  <si>
    <t>剩余期限</t>
    <phoneticPr fontId="3" type="noConversion"/>
  </si>
  <si>
    <t>15年以上</t>
    <phoneticPr fontId="3" type="noConversion"/>
  </si>
  <si>
    <t>外汇敞口头寸</t>
    <phoneticPr fontId="3" type="noConversion"/>
  </si>
  <si>
    <t>账面价值（人民币计价）</t>
    <phoneticPr fontId="3" type="noConversion"/>
  </si>
  <si>
    <t>(a)</t>
    <phoneticPr fontId="3" type="noConversion"/>
  </si>
  <si>
    <t>(b)</t>
    <phoneticPr fontId="3" type="noConversion"/>
  </si>
  <si>
    <t>(a)-(b)</t>
    <phoneticPr fontId="3" type="noConversion"/>
  </si>
  <si>
    <t>上季末总资产</t>
    <phoneticPr fontId="3" type="noConversion"/>
  </si>
  <si>
    <t>免评级</t>
    <phoneticPr fontId="3" type="noConversion"/>
  </si>
  <si>
    <t>合计</t>
    <phoneticPr fontId="3" type="noConversion"/>
  </si>
  <si>
    <t>股份制商业银行、邮政储蓄银行</t>
    <phoneticPr fontId="3" type="noConversion"/>
  </si>
  <si>
    <t>其他境内商业银行和境外银行</t>
    <phoneticPr fontId="3" type="noConversion"/>
  </si>
  <si>
    <t>其他存款机构</t>
    <phoneticPr fontId="3" type="noConversion"/>
  </si>
  <si>
    <t>城市商业银行及国际信用评级在A级及以上的外资商业银行</t>
    <phoneticPr fontId="3" type="noConversion"/>
  </si>
  <si>
    <t>1-1-1.资产规模与偿付能力</t>
    <phoneticPr fontId="4" type="noConversion"/>
  </si>
  <si>
    <t>融入资金余额</t>
    <phoneticPr fontId="3" type="noConversion"/>
  </si>
  <si>
    <t>1年及以内</t>
    <phoneticPr fontId="3" type="noConversion"/>
  </si>
  <si>
    <t>1-3年（含3年）</t>
    <phoneticPr fontId="3" type="noConversion"/>
  </si>
  <si>
    <t>3-5年(含5年)</t>
    <phoneticPr fontId="3" type="noConversion"/>
  </si>
  <si>
    <t>5-7年（含7年）</t>
    <phoneticPr fontId="3" type="noConversion"/>
  </si>
  <si>
    <t>7-10年（含10年）</t>
    <phoneticPr fontId="3" type="noConversion"/>
  </si>
  <si>
    <t>占比</t>
    <phoneticPr fontId="3" type="noConversion"/>
  </si>
  <si>
    <t>资产规模</t>
    <phoneticPr fontId="3" type="noConversion"/>
  </si>
  <si>
    <t>压力情景一</t>
    <phoneticPr fontId="3" type="noConversion"/>
  </si>
  <si>
    <t>压力情景二</t>
    <phoneticPr fontId="3" type="noConversion"/>
  </si>
  <si>
    <t>账户</t>
    <phoneticPr fontId="3" type="noConversion"/>
  </si>
  <si>
    <t>分值</t>
  </si>
  <si>
    <t>指标说明</t>
    <phoneticPr fontId="44" type="noConversion"/>
  </si>
  <si>
    <t>得分</t>
    <phoneticPr fontId="3" type="noConversion"/>
  </si>
  <si>
    <t>(c)=(a) - (b)</t>
    <phoneticPr fontId="3" type="noConversion"/>
  </si>
  <si>
    <t>项目</t>
    <phoneticPr fontId="3" type="noConversion"/>
  </si>
  <si>
    <t>账户</t>
    <phoneticPr fontId="3" type="noConversion"/>
  </si>
  <si>
    <t>占比</t>
    <phoneticPr fontId="3" type="noConversion"/>
  </si>
  <si>
    <t>产品1</t>
    <phoneticPr fontId="3" type="noConversion"/>
  </si>
  <si>
    <t>产品2</t>
    <phoneticPr fontId="3" type="noConversion"/>
  </si>
  <si>
    <t>产品3</t>
  </si>
  <si>
    <t>……</t>
    <phoneticPr fontId="3" type="noConversion"/>
  </si>
  <si>
    <t>外汇资产</t>
    <phoneticPr fontId="3" type="noConversion"/>
  </si>
  <si>
    <t>外汇负债</t>
    <phoneticPr fontId="3" type="noConversion"/>
  </si>
  <si>
    <t>-5%</t>
    <phoneticPr fontId="3" type="noConversion"/>
  </si>
  <si>
    <t>-20%</t>
    <phoneticPr fontId="3" type="noConversion"/>
  </si>
  <si>
    <t>+10%</t>
    <phoneticPr fontId="3" type="noConversion"/>
  </si>
  <si>
    <t>+2%</t>
    <phoneticPr fontId="3" type="noConversion"/>
  </si>
  <si>
    <t>最小值</t>
    <phoneticPr fontId="3" type="noConversion"/>
  </si>
  <si>
    <t>项目</t>
    <phoneticPr fontId="3" type="noConversion"/>
  </si>
  <si>
    <t>(a)</t>
    <phoneticPr fontId="3" type="noConversion"/>
  </si>
  <si>
    <t>固定收益类</t>
    <phoneticPr fontId="5" type="noConversion"/>
  </si>
  <si>
    <t>基础设施及不动产债权投资计划</t>
    <phoneticPr fontId="3" type="noConversion"/>
  </si>
  <si>
    <t>其他</t>
    <phoneticPr fontId="5" type="noConversion"/>
  </si>
  <si>
    <t>不动产类</t>
    <phoneticPr fontId="5" type="noConversion"/>
  </si>
  <si>
    <t>剩余期限</t>
    <phoneticPr fontId="3" type="noConversion"/>
  </si>
  <si>
    <t>1年以内</t>
    <phoneticPr fontId="3" type="noConversion"/>
  </si>
  <si>
    <t>1-3年</t>
    <phoneticPr fontId="3" type="noConversion"/>
  </si>
  <si>
    <t>3-5年</t>
    <phoneticPr fontId="3" type="noConversion"/>
  </si>
  <si>
    <t>5-7年</t>
    <phoneticPr fontId="3" type="noConversion"/>
  </si>
  <si>
    <t>7-10年</t>
    <phoneticPr fontId="3" type="noConversion"/>
  </si>
  <si>
    <t>10-15年</t>
    <phoneticPr fontId="3" type="noConversion"/>
  </si>
  <si>
    <t>15年以上</t>
    <phoneticPr fontId="3" type="noConversion"/>
  </si>
  <si>
    <t>合计</t>
    <phoneticPr fontId="5" type="noConversion"/>
  </si>
  <si>
    <t>存款</t>
  </si>
  <si>
    <t xml:space="preserve">  其中：资本金</t>
  </si>
  <si>
    <t>沉淀资金缺口</t>
    <phoneticPr fontId="3" type="noConversion"/>
  </si>
  <si>
    <t>评分标准</t>
    <phoneticPr fontId="3" type="noConversion"/>
  </si>
  <si>
    <t>沉淀资金缺口率</t>
    <phoneticPr fontId="3" type="noConversion"/>
  </si>
  <si>
    <t>压力情景一</t>
    <phoneticPr fontId="3" type="noConversion"/>
  </si>
  <si>
    <t>压力情景二</t>
    <phoneticPr fontId="3" type="noConversion"/>
  </si>
  <si>
    <t>基本情景</t>
    <phoneticPr fontId="3" type="noConversion"/>
  </si>
  <si>
    <t>1-2-1.各信用评级固定收益类投资资产</t>
    <phoneticPr fontId="3" type="noConversion"/>
  </si>
  <si>
    <t>最终赔付率</t>
    <phoneticPr fontId="3" type="noConversion"/>
  </si>
  <si>
    <t>2-1-2.沉淀资金匹配</t>
    <phoneticPr fontId="3" type="noConversion"/>
  </si>
  <si>
    <t>负债</t>
    <phoneticPr fontId="3" type="noConversion"/>
  </si>
  <si>
    <t>其中：资本金</t>
    <phoneticPr fontId="3" type="noConversion"/>
  </si>
  <si>
    <t>会计投资收益率</t>
  </si>
  <si>
    <t>综合投资收益率</t>
  </si>
  <si>
    <t>—</t>
    <phoneticPr fontId="3" type="noConversion"/>
  </si>
  <si>
    <t>压力情景</t>
    <phoneticPr fontId="3" type="noConversion"/>
  </si>
  <si>
    <t>3.2境外权益类投资资产</t>
  </si>
  <si>
    <t>项目</t>
    <phoneticPr fontId="3" type="noConversion"/>
  </si>
  <si>
    <t>——</t>
    <phoneticPr fontId="3" type="noConversion"/>
  </si>
  <si>
    <t>——</t>
  </si>
  <si>
    <t>——</t>
    <phoneticPr fontId="3" type="noConversion"/>
  </si>
  <si>
    <t>成本收益匹配</t>
  </si>
  <si>
    <t>序号</t>
    <phoneticPr fontId="5" type="noConversion"/>
  </si>
  <si>
    <t>项目</t>
    <phoneticPr fontId="5" type="noConversion"/>
  </si>
  <si>
    <t>实际得分</t>
    <phoneticPr fontId="3" type="noConversion"/>
  </si>
  <si>
    <t>成本收益匹配</t>
    <phoneticPr fontId="3" type="noConversion"/>
  </si>
  <si>
    <t>现金流匹配</t>
    <phoneticPr fontId="3" type="noConversion"/>
  </si>
  <si>
    <t>债券</t>
    <phoneticPr fontId="5" type="noConversion"/>
  </si>
  <si>
    <t>评估项目</t>
    <phoneticPr fontId="3" type="noConversion"/>
  </si>
  <si>
    <t>是否适用</t>
    <phoneticPr fontId="3" type="noConversion"/>
  </si>
  <si>
    <t>适用</t>
    <phoneticPr fontId="3" type="noConversion"/>
  </si>
  <si>
    <t>不适用</t>
    <phoneticPr fontId="3" type="noConversion"/>
  </si>
  <si>
    <t>单位</t>
  </si>
  <si>
    <t>项    目</t>
    <phoneticPr fontId="3" type="noConversion"/>
  </si>
  <si>
    <t>目录</t>
    <phoneticPr fontId="5" type="noConversion"/>
  </si>
  <si>
    <t>1-2-3.固定收益类投资资产外部评级剩余期限分布</t>
  </si>
  <si>
    <t>1-2-3.固定收益类投资资产外部评级剩余期限分布</t>
    <phoneticPr fontId="3" type="noConversion"/>
  </si>
  <si>
    <t>1-2-4.保险资产风险五级分类状况</t>
  </si>
  <si>
    <t>1-2-4.保险资产风险五级分类状况</t>
    <phoneticPr fontId="4" type="noConversion"/>
  </si>
  <si>
    <t>2-1-2.沉淀资金匹配</t>
  </si>
  <si>
    <t>3-2-1. 收益预测</t>
    <phoneticPr fontId="3" type="noConversion"/>
  </si>
  <si>
    <t>3-2-2. 资产配置</t>
    <phoneticPr fontId="3" type="noConversion"/>
  </si>
  <si>
    <t>3-2-3. 利差预测</t>
    <phoneticPr fontId="3" type="noConversion"/>
  </si>
  <si>
    <t>产品4</t>
  </si>
  <si>
    <t>合计</t>
    <phoneticPr fontId="3" type="noConversion"/>
  </si>
  <si>
    <t>单一法人主体</t>
    <phoneticPr fontId="3" type="noConversion"/>
  </si>
  <si>
    <t>第一交易对手</t>
  </si>
  <si>
    <t>第二交易对手</t>
  </si>
  <si>
    <t>第三交易对手</t>
  </si>
  <si>
    <t>第四交易对手</t>
  </si>
  <si>
    <t>第五交易对手</t>
  </si>
  <si>
    <t>单一法人主体名称</t>
    <phoneticPr fontId="3" type="noConversion"/>
  </si>
  <si>
    <t>1-2-5. 集中度风险</t>
    <phoneticPr fontId="3" type="noConversion"/>
  </si>
  <si>
    <t>BBB以下</t>
  </si>
  <si>
    <t>无评级</t>
    <phoneticPr fontId="3" type="noConversion"/>
  </si>
  <si>
    <t>上季末</t>
  </si>
  <si>
    <t>本季末</t>
  </si>
  <si>
    <t>BBB以下</t>
    <phoneticPr fontId="3" type="noConversion"/>
  </si>
  <si>
    <t>AAA</t>
    <phoneticPr fontId="3" type="noConversion"/>
  </si>
  <si>
    <t>A</t>
    <phoneticPr fontId="3" type="noConversion"/>
  </si>
  <si>
    <t>BBB</t>
    <phoneticPr fontId="3" type="noConversion"/>
  </si>
  <si>
    <t>(c)</t>
    <phoneticPr fontId="3" type="noConversion"/>
  </si>
  <si>
    <t>(d)</t>
    <phoneticPr fontId="3" type="noConversion"/>
  </si>
  <si>
    <t>1.1境内现金及流动性管理工具</t>
  </si>
  <si>
    <t>1.2境外现金及流动性管理工具</t>
  </si>
  <si>
    <t>99%置信区间
3个月样本</t>
    <phoneticPr fontId="3" type="noConversion"/>
  </si>
  <si>
    <t>99%置信区间
半年样本</t>
    <phoneticPr fontId="3" type="noConversion"/>
  </si>
  <si>
    <t>99%置信区间
1年样本</t>
    <phoneticPr fontId="3" type="noConversion"/>
  </si>
  <si>
    <t>99%置信区间
3年样本</t>
    <phoneticPr fontId="3" type="noConversion"/>
  </si>
  <si>
    <t>VaR</t>
    <phoneticPr fontId="3" type="noConversion"/>
  </si>
  <si>
    <t>VaR/境内权益资产账面价值</t>
    <phoneticPr fontId="3" type="noConversion"/>
  </si>
  <si>
    <t>VaR/境外权益资产账面价值</t>
    <phoneticPr fontId="3" type="noConversion"/>
  </si>
  <si>
    <t>境内权益资产</t>
    <phoneticPr fontId="3" type="noConversion"/>
  </si>
  <si>
    <t>境外权益资产</t>
    <phoneticPr fontId="5" type="noConversion"/>
  </si>
  <si>
    <t>1、现金及流动性管理工具</t>
  </si>
  <si>
    <t>1、现金及流动性管理工具</t>
    <phoneticPr fontId="3" type="noConversion"/>
  </si>
  <si>
    <t>2、固定收益类投资资产</t>
  </si>
  <si>
    <t>2、固定收益类投资资产</t>
    <phoneticPr fontId="3" type="noConversion"/>
  </si>
  <si>
    <t>3、权益类投资资产</t>
  </si>
  <si>
    <t>3、权益类投资资产</t>
    <phoneticPr fontId="3" type="noConversion"/>
  </si>
  <si>
    <t xml:space="preserve">     2.1境内固定收益类投资资产</t>
  </si>
  <si>
    <t xml:space="preserve">     2.1境内固定收益类投资资产</t>
    <phoneticPr fontId="3" type="noConversion"/>
  </si>
  <si>
    <t xml:space="preserve">     2.2境外固定收益类投资资产</t>
  </si>
  <si>
    <t xml:space="preserve">     2.2境外固定收益类投资资产</t>
    <phoneticPr fontId="3" type="noConversion"/>
  </si>
  <si>
    <t>另：卖出回购证券</t>
    <phoneticPr fontId="3" type="noConversion"/>
  </si>
  <si>
    <t>另：卖出回购证券</t>
  </si>
  <si>
    <t>次级债和资本补充债</t>
  </si>
  <si>
    <t>产品5</t>
  </si>
  <si>
    <t>产品6</t>
  </si>
  <si>
    <t>产品7</t>
  </si>
  <si>
    <t>产品8</t>
  </si>
  <si>
    <t>产品1</t>
  </si>
  <si>
    <t>产品2</t>
  </si>
  <si>
    <t>A</t>
    <phoneticPr fontId="3" type="noConversion"/>
  </si>
  <si>
    <t>B</t>
    <phoneticPr fontId="3" type="noConversion"/>
  </si>
  <si>
    <t>C</t>
    <phoneticPr fontId="3" type="noConversion"/>
  </si>
  <si>
    <t>D</t>
    <phoneticPr fontId="3" type="noConversion"/>
  </si>
  <si>
    <t>(k)</t>
    <phoneticPr fontId="3" type="noConversion"/>
  </si>
  <si>
    <t>(n)</t>
    <phoneticPr fontId="3" type="noConversion"/>
  </si>
  <si>
    <t>(o)</t>
    <phoneticPr fontId="3" type="noConversion"/>
  </si>
  <si>
    <t>J</t>
    <phoneticPr fontId="3" type="noConversion"/>
  </si>
  <si>
    <t>K</t>
    <phoneticPr fontId="3" type="noConversion"/>
  </si>
  <si>
    <t>(e)</t>
  </si>
  <si>
    <t>(f)</t>
  </si>
  <si>
    <t>(g)</t>
  </si>
  <si>
    <t>(j)</t>
    <phoneticPr fontId="3" type="noConversion"/>
  </si>
  <si>
    <t>1-1-1.资产规模与偿付能力</t>
    <phoneticPr fontId="4" type="noConversion"/>
  </si>
  <si>
    <t>无明确期限</t>
    <phoneticPr fontId="3" type="noConversion"/>
  </si>
  <si>
    <t>沉淀资金</t>
    <phoneticPr fontId="3" type="noConversion"/>
  </si>
  <si>
    <t>境内</t>
    <phoneticPr fontId="3" type="noConversion"/>
  </si>
  <si>
    <t>境外</t>
    <phoneticPr fontId="3" type="noConversion"/>
  </si>
  <si>
    <t>1-3-1.准备金</t>
    <phoneticPr fontId="3" type="noConversion"/>
  </si>
  <si>
    <t>产品期限（年）</t>
    <phoneticPr fontId="3" type="noConversion"/>
  </si>
  <si>
    <t>——</t>
    <phoneticPr fontId="3" type="noConversion"/>
  </si>
  <si>
    <t>原保险保费收入增长率</t>
    <phoneticPr fontId="3" type="noConversion"/>
  </si>
  <si>
    <t>2-1-1.沉淀资金预测</t>
    <phoneticPr fontId="3" type="noConversion"/>
  </si>
  <si>
    <t>所得税费用率</t>
    <phoneticPr fontId="3" type="noConversion"/>
  </si>
  <si>
    <t>未到期责任准备金</t>
    <phoneticPr fontId="3" type="noConversion"/>
  </si>
  <si>
    <t>应收分保未到期责任准备金</t>
    <phoneticPr fontId="3" type="noConversion"/>
  </si>
  <si>
    <t>未决赔款准备金</t>
    <phoneticPr fontId="3" type="noConversion"/>
  </si>
  <si>
    <t>应收分保未决赔款准备金</t>
    <phoneticPr fontId="3" type="noConversion"/>
  </si>
  <si>
    <t>未到期责任准备金净额</t>
    <phoneticPr fontId="3" type="noConversion"/>
  </si>
  <si>
    <t>准备金净额小计</t>
    <phoneticPr fontId="3" type="noConversion"/>
  </si>
  <si>
    <t>折现值</t>
    <phoneticPr fontId="5" type="noConversion"/>
  </si>
  <si>
    <t>修正久期</t>
    <phoneticPr fontId="3" type="noConversion"/>
  </si>
  <si>
    <t>外部评级</t>
    <phoneticPr fontId="3" type="noConversion"/>
  </si>
  <si>
    <t>金融企业（公司）债券</t>
  </si>
  <si>
    <t>非金融企业（公司）债券</t>
  </si>
  <si>
    <t>非标准固定收益类资产</t>
  </si>
  <si>
    <t>其他固定收益类金融产品</t>
  </si>
  <si>
    <t>含保证条款的权益类资产</t>
  </si>
  <si>
    <t>境内固定收益类投资资产合计</t>
  </si>
  <si>
    <t>境外固定收益类投资资产</t>
  </si>
  <si>
    <t>境外固定收益类投资资产</t>
    <phoneticPr fontId="3" type="noConversion"/>
  </si>
  <si>
    <t>境内固定收益类投资资产小计</t>
    <phoneticPr fontId="5" type="noConversion"/>
  </si>
  <si>
    <t>（准）政府债券</t>
    <phoneticPr fontId="3" type="noConversion"/>
  </si>
  <si>
    <t>（准）政府债券</t>
    <phoneticPr fontId="3" type="noConversion"/>
  </si>
  <si>
    <t>（准）政府债券</t>
    <phoneticPr fontId="5" type="noConversion"/>
  </si>
  <si>
    <t>预定收益型投资保险产品</t>
  </si>
  <si>
    <t>年化综合投资收益率</t>
    <phoneticPr fontId="3" type="noConversion"/>
  </si>
  <si>
    <t>次级债和资本补充债</t>
    <phoneticPr fontId="3" type="noConversion"/>
  </si>
  <si>
    <t>预定收益型投资保险产品</t>
    <phoneticPr fontId="3" type="noConversion"/>
  </si>
  <si>
    <t>未来一个年度</t>
    <phoneticPr fontId="3" type="noConversion"/>
  </si>
  <si>
    <t>基本情景</t>
    <phoneticPr fontId="3" type="noConversion"/>
  </si>
  <si>
    <t>配置占比</t>
    <phoneticPr fontId="3" type="noConversion"/>
  </si>
  <si>
    <t>综合投资收益率</t>
    <phoneticPr fontId="3" type="noConversion"/>
  </si>
  <si>
    <t>资产现金流</t>
    <phoneticPr fontId="5" type="noConversion"/>
  </si>
  <si>
    <t>负债现金流</t>
  </si>
  <si>
    <t>负债现金流</t>
    <phoneticPr fontId="5" type="noConversion"/>
  </si>
  <si>
    <t>普通账户</t>
    <phoneticPr fontId="3" type="noConversion"/>
  </si>
  <si>
    <t>传统保险</t>
    <phoneticPr fontId="3" type="noConversion"/>
  </si>
  <si>
    <t>年化综合投资收益率与负债资金成本率差额</t>
    <phoneticPr fontId="3" type="noConversion"/>
  </si>
  <si>
    <t>评估频率</t>
    <phoneticPr fontId="3" type="noConversion"/>
  </si>
  <si>
    <t>季度</t>
  </si>
  <si>
    <t>半年度</t>
  </si>
  <si>
    <t>年度</t>
  </si>
  <si>
    <t>季报</t>
  </si>
  <si>
    <t>基本情景</t>
    <phoneticPr fontId="3" type="noConversion"/>
  </si>
  <si>
    <t>压力情景</t>
    <phoneticPr fontId="3" type="noConversion"/>
  </si>
  <si>
    <t>本季度</t>
    <phoneticPr fontId="5" type="noConversion"/>
  </si>
  <si>
    <t>未来第1季度</t>
    <phoneticPr fontId="5" type="noConversion"/>
  </si>
  <si>
    <t>未来第2季度</t>
    <phoneticPr fontId="5" type="noConversion"/>
  </si>
  <si>
    <t>未来第3季度</t>
    <phoneticPr fontId="5" type="noConversion"/>
  </si>
  <si>
    <t>未来第4季度</t>
    <phoneticPr fontId="5" type="noConversion"/>
  </si>
  <si>
    <t>评估频率及填报频率</t>
  </si>
  <si>
    <t>填报范围：传统保险账户</t>
  </si>
  <si>
    <t>传统保险账户</t>
  </si>
  <si>
    <t>填报范围：传统保险账户</t>
    <phoneticPr fontId="3" type="noConversion"/>
  </si>
  <si>
    <t>传统保险账户</t>
    <phoneticPr fontId="3" type="noConversion"/>
  </si>
  <si>
    <t>一、资产指标</t>
    <phoneticPr fontId="3" type="noConversion"/>
  </si>
  <si>
    <t>(d)</t>
    <phoneticPr fontId="3" type="noConversion"/>
  </si>
  <si>
    <t>(c)</t>
    <phoneticPr fontId="3" type="noConversion"/>
  </si>
  <si>
    <t>(h)=(a)+(b)+(c)+(d)-(e)-(f)-(g)</t>
    <phoneticPr fontId="3" type="noConversion"/>
  </si>
  <si>
    <t>(i)</t>
    <phoneticPr fontId="3" type="noConversion"/>
  </si>
  <si>
    <t>(l)=(h)+(i)+(j)-(k)</t>
    <phoneticPr fontId="3" type="noConversion"/>
  </si>
  <si>
    <t>(m)</t>
    <phoneticPr fontId="3" type="noConversion"/>
  </si>
  <si>
    <t>I</t>
    <phoneticPr fontId="3" type="noConversion"/>
  </si>
  <si>
    <t>①</t>
  </si>
  <si>
    <t>②</t>
  </si>
  <si>
    <t>③</t>
  </si>
  <si>
    <t>普通账户</t>
  </si>
  <si>
    <t>资产现金流</t>
    <phoneticPr fontId="5" type="noConversion"/>
  </si>
  <si>
    <t>说明：以上为未来3年沉淀资金预测所使用的假设。</t>
    <phoneticPr fontId="3" type="noConversion"/>
  </si>
  <si>
    <t>原保险保费收入增长率</t>
    <phoneticPr fontId="3" type="noConversion"/>
  </si>
  <si>
    <t>未来第一年</t>
    <phoneticPr fontId="3" type="noConversion"/>
  </si>
  <si>
    <t>未来第二年</t>
    <phoneticPr fontId="3" type="noConversion"/>
  </si>
  <si>
    <t>未来第三年</t>
    <phoneticPr fontId="3" type="noConversion"/>
  </si>
  <si>
    <t>融资杠杆比例[a/(b-c-d)]</t>
    <phoneticPr fontId="3" type="noConversion"/>
  </si>
  <si>
    <t>行业名称</t>
  </si>
  <si>
    <t>风险敞口</t>
  </si>
  <si>
    <t>占总资产比例</t>
    <rPh sb="0" eb="1">
      <t>zhan'zong'zi'c</t>
    </rPh>
    <rPh sb="4" eb="5">
      <t>bi'l</t>
    </rPh>
    <phoneticPr fontId="4" type="noConversion"/>
  </si>
  <si>
    <t>单一资产投资</t>
    <phoneticPr fontId="3" type="noConversion"/>
  </si>
  <si>
    <t>单一资产投资名称</t>
    <rPh sb="2" eb="3">
      <t>zi'chan</t>
    </rPh>
    <rPh sb="4" eb="5">
      <t>tou'z</t>
    </rPh>
    <phoneticPr fontId="4" type="noConversion"/>
  </si>
  <si>
    <t>是否重大股权投资</t>
    <rPh sb="0" eb="1">
      <t>shi'fou'zhong'da</t>
    </rPh>
    <rPh sb="4" eb="5">
      <t>gu'quan'to'z</t>
    </rPh>
    <phoneticPr fontId="4" type="noConversion"/>
  </si>
  <si>
    <t>合计</t>
    <phoneticPr fontId="3" type="noConversion"/>
  </si>
  <si>
    <t>填报范围：普通账户</t>
    <phoneticPr fontId="3" type="noConversion"/>
  </si>
  <si>
    <t>填报范围：普通账户</t>
    <phoneticPr fontId="5" type="noConversion"/>
  </si>
  <si>
    <t>收到保险合同保费取得的现金</t>
  </si>
  <si>
    <t>收到再保业务现金净额</t>
  </si>
  <si>
    <t>保户储金及投资款净增加额</t>
  </si>
  <si>
    <t>收到其他与经营活动有关的现金</t>
  </si>
  <si>
    <t>经营活动现金流入小计</t>
  </si>
  <si>
    <t>支付保险合同赔付款项的现金</t>
  </si>
  <si>
    <t>支付手续费及佣金的现金</t>
  </si>
  <si>
    <t>支付给职工以及为职工支付的现金</t>
  </si>
  <si>
    <t>支付的各项税费</t>
  </si>
  <si>
    <t>支付其他与经营活动有关的现金</t>
  </si>
  <si>
    <t>经营活动现金流出小计</t>
  </si>
  <si>
    <t>经营活动产生的现金流量净额</t>
  </si>
  <si>
    <t>收回投资收到的现金流</t>
  </si>
  <si>
    <t>取得投资收益收到的现金流</t>
  </si>
  <si>
    <t>收到其他与投资活动有关的现金</t>
  </si>
  <si>
    <t>投资活动现金流入小计</t>
  </si>
  <si>
    <t>投资支付的现金</t>
  </si>
  <si>
    <t>构建固定资产、无形资产和其他长期资产支付的现金</t>
  </si>
  <si>
    <t>支付其他与投资活动有关的现金</t>
  </si>
  <si>
    <t>投资活动现金流出小计</t>
  </si>
  <si>
    <t>投资活动产生的现金流量净额</t>
  </si>
  <si>
    <t>吸收投资收到的现金</t>
  </si>
  <si>
    <t>发行债券收到的现金</t>
  </si>
  <si>
    <t>收到其他与筹资活动有关的现金</t>
  </si>
  <si>
    <t>筹资活动现金流入小计</t>
  </si>
  <si>
    <t>偿还债务支付的现金</t>
  </si>
  <si>
    <t>分配股利、利润或偿付利息的现金</t>
  </si>
  <si>
    <t>支付其他与筹资活动有关的现金</t>
  </si>
  <si>
    <t>筹资活动现金流出小计</t>
  </si>
  <si>
    <t>筹资活动产生的现金流量净额</t>
  </si>
  <si>
    <t>二. 投资活动产生的现金流量：</t>
    <phoneticPr fontId="3" type="noConversion"/>
  </si>
  <si>
    <t>一. 经营活动产生的现金流量：</t>
    <phoneticPr fontId="3" type="noConversion"/>
  </si>
  <si>
    <t>三. 筹资活动产生的现金流量：</t>
    <phoneticPr fontId="3" type="noConversion"/>
  </si>
  <si>
    <t>四. 净现金流</t>
    <phoneticPr fontId="3" type="noConversion"/>
  </si>
  <si>
    <t>填报范围：传统保险账户</t>
    <phoneticPr fontId="3" type="noConversion"/>
  </si>
  <si>
    <t>填报范围：预定收益型投资保险产品账户</t>
    <phoneticPr fontId="3" type="noConversion"/>
  </si>
  <si>
    <t>填报范围：普通账户</t>
    <phoneticPr fontId="3" type="noConversion"/>
  </si>
  <si>
    <t>一. 原保险保费收入</t>
    <phoneticPr fontId="3" type="noConversion"/>
  </si>
  <si>
    <t>二. 经营活动产生的现金流量：</t>
    <phoneticPr fontId="3" type="noConversion"/>
  </si>
  <si>
    <t>三. 投资活动产生的现金流量：</t>
    <phoneticPr fontId="3" type="noConversion"/>
  </si>
  <si>
    <t>四. 筹资活动产生的现金流量：</t>
    <phoneticPr fontId="3" type="noConversion"/>
  </si>
  <si>
    <t>五. 净现金流</t>
    <phoneticPr fontId="3" type="noConversion"/>
  </si>
  <si>
    <t>其中：剩余期限不超过1年的政府债券、国际金融组织债券、公司债券</t>
  </si>
  <si>
    <t>其中：不具有银行保本承诺的结构性存款</t>
  </si>
  <si>
    <t>未来第4季度</t>
    <phoneticPr fontId="5" type="noConversion"/>
  </si>
  <si>
    <t>流动性资产</t>
    <phoneticPr fontId="3" type="noConversion"/>
  </si>
  <si>
    <t>固定收益类资产</t>
    <phoneticPr fontId="3" type="noConversion"/>
  </si>
  <si>
    <t>权益类资产</t>
    <phoneticPr fontId="3" type="noConversion"/>
  </si>
  <si>
    <t>不动产类资产</t>
    <phoneticPr fontId="3" type="noConversion"/>
  </si>
  <si>
    <t>其他金融资产</t>
    <phoneticPr fontId="3" type="noConversion"/>
  </si>
  <si>
    <t>境外投资余额</t>
    <phoneticPr fontId="3" type="noConversion"/>
  </si>
  <si>
    <t>自用性不动产</t>
    <rPh sb="0" eb="1">
      <t>zi'yong'xing'bu'dong'chan</t>
    </rPh>
    <phoneticPr fontId="3" type="noConversion"/>
  </si>
  <si>
    <t>流动性比例</t>
    <phoneticPr fontId="3" type="noConversion"/>
  </si>
  <si>
    <t>分配股利、利润或偿付利息的现金</t>
    <phoneticPr fontId="3" type="noConversion"/>
  </si>
  <si>
    <t>其中：支付债务利息</t>
    <phoneticPr fontId="3" type="noConversion"/>
  </si>
  <si>
    <t>七、其他现金及流动性管理工具</t>
    <phoneticPr fontId="3" type="noConversion"/>
  </si>
  <si>
    <t>九. 高流动性资产规模</t>
    <phoneticPr fontId="3" type="noConversion"/>
  </si>
  <si>
    <t>十二. 中低流动性资产规模</t>
    <phoneticPr fontId="3" type="noConversion"/>
  </si>
  <si>
    <t>十三. 中低流动性资产变现</t>
    <phoneticPr fontId="3" type="noConversion"/>
  </si>
  <si>
    <t>—</t>
  </si>
  <si>
    <t>偿还债务支付的现金</t>
    <phoneticPr fontId="3" type="noConversion"/>
  </si>
  <si>
    <t>十. 高流动性资产变现</t>
    <phoneticPr fontId="3" type="noConversion"/>
  </si>
  <si>
    <t>其中：已作为质押、抵押或信用增级工具的高流动性资产</t>
    <phoneticPr fontId="3" type="noConversion"/>
  </si>
  <si>
    <t>其中：已作为质押、抵押或信用增级工具的中低流动性资产</t>
    <phoneticPr fontId="3" type="noConversion"/>
  </si>
  <si>
    <t>流动性指标</t>
    <phoneticPr fontId="3" type="noConversion"/>
  </si>
  <si>
    <t>填报范围：独立账户</t>
    <phoneticPr fontId="3" type="noConversion"/>
  </si>
  <si>
    <t>六、其他现金及流动性管理工具</t>
    <phoneticPr fontId="3" type="noConversion"/>
  </si>
  <si>
    <t>七、累计现金及流动性管理工具</t>
    <phoneticPr fontId="3" type="noConversion"/>
  </si>
  <si>
    <t>八. 高流动性资产规模</t>
    <phoneticPr fontId="3" type="noConversion"/>
  </si>
  <si>
    <t>九. 高流动性资产变现</t>
    <phoneticPr fontId="3" type="noConversion"/>
  </si>
  <si>
    <t>十一. 中低流动性资产规模</t>
    <phoneticPr fontId="3" type="noConversion"/>
  </si>
  <si>
    <t>十二. 中低流动性资产变现</t>
    <phoneticPr fontId="3" type="noConversion"/>
  </si>
  <si>
    <t>上年末</t>
    <phoneticPr fontId="5" type="noConversion"/>
  </si>
  <si>
    <t>核心偿付能力充足率（%）</t>
    <phoneticPr fontId="5" type="noConversion"/>
  </si>
  <si>
    <t>综合偿付能力充足率（%）</t>
    <phoneticPr fontId="3" type="noConversion"/>
  </si>
  <si>
    <t>关键因素</t>
    <phoneticPr fontId="3" type="noConversion"/>
  </si>
  <si>
    <t>变化幅度</t>
    <phoneticPr fontId="3" type="noConversion"/>
  </si>
  <si>
    <t>净资产</t>
    <phoneticPr fontId="3" type="noConversion"/>
  </si>
  <si>
    <t>可计算现金流的固定收益类投资资产占比</t>
    <phoneticPr fontId="3" type="noConversion"/>
  </si>
  <si>
    <t>年化会计投资收益率</t>
    <phoneticPr fontId="3" type="noConversion"/>
  </si>
  <si>
    <t>年化综合投资收益率</t>
    <phoneticPr fontId="3" type="noConversion"/>
  </si>
  <si>
    <t>投资收益</t>
    <phoneticPr fontId="3" type="noConversion"/>
  </si>
  <si>
    <t>公允价值变动损益</t>
    <phoneticPr fontId="3" type="noConversion"/>
  </si>
  <si>
    <t>其他投资损益</t>
    <phoneticPr fontId="3" type="noConversion"/>
  </si>
  <si>
    <t>其中：投融资活动汇兑损益</t>
    <phoneticPr fontId="3" type="noConversion"/>
  </si>
  <si>
    <t>其中：投资性房地产租金收入</t>
    <phoneticPr fontId="3" type="noConversion"/>
  </si>
  <si>
    <t>其中：长期股权投资计入营业外收入的部分</t>
    <phoneticPr fontId="3" type="noConversion"/>
  </si>
  <si>
    <t>可供出售金融资产公允价值变动</t>
    <phoneticPr fontId="3" type="noConversion"/>
  </si>
  <si>
    <t>减：投资业务税金及附加</t>
    <phoneticPr fontId="3" type="noConversion"/>
  </si>
  <si>
    <t>减：利息支出</t>
    <phoneticPr fontId="3" type="noConversion"/>
  </si>
  <si>
    <t>小计：综合投资收益</t>
    <phoneticPr fontId="3" type="noConversion"/>
  </si>
  <si>
    <t>其他当年可确定投资收入</t>
    <phoneticPr fontId="3" type="noConversion"/>
  </si>
  <si>
    <t>减：其他当年可确定投资支出</t>
    <phoneticPr fontId="3" type="noConversion"/>
  </si>
  <si>
    <t>小计：年化综合投资收益</t>
    <phoneticPr fontId="3" type="noConversion"/>
  </si>
  <si>
    <t>资金运用平均净额</t>
    <phoneticPr fontId="3" type="noConversion"/>
  </si>
  <si>
    <t>风险调整后的年化综合投资收益率</t>
    <phoneticPr fontId="3" type="noConversion"/>
  </si>
  <si>
    <t>可计算现金流的固定收益类投资资产到期收益率</t>
    <phoneticPr fontId="3" type="noConversion"/>
  </si>
  <si>
    <t>二、负债指标</t>
    <phoneticPr fontId="3" type="noConversion"/>
  </si>
  <si>
    <t>负债账面价值</t>
    <phoneticPr fontId="3" type="noConversion"/>
  </si>
  <si>
    <t>负债资金成本率</t>
    <phoneticPr fontId="3" type="noConversion"/>
  </si>
  <si>
    <t>三、成本收益匹配指标</t>
    <phoneticPr fontId="3" type="noConversion"/>
  </si>
  <si>
    <t>十一. 累计现金及流动性管理工具（高流动资产变现后）</t>
    <phoneticPr fontId="3" type="noConversion"/>
  </si>
  <si>
    <t>十四. 累计现金及流动性管理工具（中低流动性资产变现后）</t>
    <phoneticPr fontId="3" type="noConversion"/>
  </si>
  <si>
    <t>十五. 滚动四个季度每百元保费经营活动净现金流（元）</t>
    <phoneticPr fontId="3" type="noConversion"/>
  </si>
  <si>
    <t>五. 期末现金及现金等价物</t>
    <phoneticPr fontId="3" type="noConversion"/>
  </si>
  <si>
    <t>十. 累计现金及流动性管理工具（高流动资产变现后）</t>
    <phoneticPr fontId="3" type="noConversion"/>
  </si>
  <si>
    <t>十三. 累计现金及流动性管理工具（中低流动性资产变现后）</t>
    <phoneticPr fontId="3" type="noConversion"/>
  </si>
  <si>
    <t>上季末债券回购融入资金余额</t>
    <phoneticPr fontId="3" type="noConversion"/>
  </si>
  <si>
    <t>上季末独立账户资金余额</t>
    <phoneticPr fontId="3" type="noConversion"/>
  </si>
  <si>
    <t>行业</t>
    <phoneticPr fontId="3" type="noConversion"/>
  </si>
  <si>
    <t>占总资产比例</t>
    <phoneticPr fontId="3" type="noConversion"/>
  </si>
  <si>
    <t>总资产</t>
    <phoneticPr fontId="3" type="noConversion"/>
  </si>
  <si>
    <t>净资产</t>
    <phoneticPr fontId="3" type="noConversion"/>
  </si>
  <si>
    <t>核心资本</t>
    <phoneticPr fontId="5" type="noConversion"/>
  </si>
  <si>
    <t>期限结构匹配</t>
    <phoneticPr fontId="3" type="noConversion"/>
  </si>
  <si>
    <t>1-1-2.资金运用规模</t>
    <phoneticPr fontId="4" type="noConversion"/>
  </si>
  <si>
    <t>1-2-1.各信用评级固定收益类投资资产</t>
    <phoneticPr fontId="3" type="noConversion"/>
  </si>
  <si>
    <t xml:space="preserve">1-3-3.预定收益型投资保险产品保户储金及投资款 </t>
    <phoneticPr fontId="3" type="noConversion"/>
  </si>
  <si>
    <t>1-3-4.预定收益型投资保险产品结构</t>
    <phoneticPr fontId="3" type="noConversion"/>
  </si>
  <si>
    <t>3-1-1.公司成本收益情况</t>
    <phoneticPr fontId="3" type="noConversion"/>
  </si>
  <si>
    <t>3-1-2.预定收益型投资保险产品利差状况</t>
    <phoneticPr fontId="3" type="noConversion"/>
  </si>
  <si>
    <t>评估指标</t>
    <phoneticPr fontId="3" type="noConversion"/>
  </si>
  <si>
    <t>目录</t>
    <phoneticPr fontId="3" type="noConversion"/>
  </si>
  <si>
    <t>综合投资收益率与负债资金成本率差额</t>
    <phoneticPr fontId="3" type="noConversion"/>
  </si>
  <si>
    <t>现金流测试</t>
    <phoneticPr fontId="3" type="noConversion"/>
  </si>
  <si>
    <t>滚动四个季度每百元保费经营活动净现金流</t>
    <phoneticPr fontId="3" type="noConversion"/>
  </si>
  <si>
    <t>保险公司在基本情景下滚动四个季度每百元保费未来四个季度经营活动净现金流量</t>
    <phoneticPr fontId="3" type="noConversion"/>
  </si>
  <si>
    <t>偿付能力充足率</t>
    <phoneticPr fontId="3" type="noConversion"/>
  </si>
  <si>
    <t>综合偿付能力充足率和核心偿付能力充足率</t>
    <phoneticPr fontId="3" type="noConversion"/>
  </si>
  <si>
    <t>填报频率</t>
    <phoneticPr fontId="3" type="noConversion"/>
  </si>
  <si>
    <t>表4-4 现金流测试（独立账户）</t>
    <phoneticPr fontId="3" type="noConversion"/>
  </si>
  <si>
    <t>表3-2 成本收益匹配压力测试</t>
  </si>
  <si>
    <t>表3-2 成本收益匹配压力测试</t>
    <phoneticPr fontId="3" type="noConversion"/>
  </si>
  <si>
    <t>表2-1 沉淀资金匹配（传统保险账户）</t>
  </si>
  <si>
    <t>表1-2 资产信用状况</t>
  </si>
  <si>
    <t>表1-2 资产信用状况</t>
    <phoneticPr fontId="4" type="noConversion"/>
  </si>
  <si>
    <t>表1-1 资产配置状况</t>
  </si>
  <si>
    <t>表1-1 资产配置状况</t>
    <phoneticPr fontId="4" type="noConversion"/>
  </si>
  <si>
    <t>表1-3 负债产品信息</t>
  </si>
  <si>
    <t>表4-1 现金流测试_普通账户</t>
  </si>
  <si>
    <t>表4-2 现金流测试_传统保险账户</t>
  </si>
  <si>
    <t>表4-3 现金流测试_预定收益型投资保险产品账户</t>
  </si>
  <si>
    <t>表4-4 现金流测试_独立账户</t>
  </si>
  <si>
    <t>表1-1 资产配置状况</t>
    <phoneticPr fontId="3" type="noConversion"/>
  </si>
  <si>
    <t>表1-2 资产信用状况</t>
    <phoneticPr fontId="3" type="noConversion"/>
  </si>
  <si>
    <t>资产配置占比（未来一个年度）</t>
    <phoneticPr fontId="3" type="noConversion"/>
  </si>
  <si>
    <t>贷款</t>
  </si>
  <si>
    <t>金融衍生工具</t>
    <rPh sb="0" eb="1">
      <t>jin'rong'yan'sheng'gong'ju</t>
    </rPh>
    <phoneticPr fontId="4" type="noConversion"/>
  </si>
  <si>
    <t>填报范围：普通账户</t>
    <phoneticPr fontId="3" type="noConversion"/>
  </si>
  <si>
    <t>各账户资产占公司普通账户比例</t>
    <phoneticPr fontId="3" type="noConversion"/>
  </si>
  <si>
    <t>10-15年（含15年）</t>
    <phoneticPr fontId="3" type="noConversion"/>
  </si>
  <si>
    <t>——</t>
    <phoneticPr fontId="3" type="noConversion"/>
  </si>
  <si>
    <t>产品9</t>
  </si>
  <si>
    <t>产品10</t>
  </si>
  <si>
    <t>产品11</t>
  </si>
  <si>
    <t>产品12</t>
  </si>
  <si>
    <t>风险调整后的年化综合投资收益率与负债资金成本率差额</t>
    <phoneticPr fontId="3" type="noConversion"/>
  </si>
  <si>
    <t>规模调整后的可计算现金流的固定收益类投资资产到期收益率与负债资金成本率差额</t>
    <phoneticPr fontId="3" type="noConversion"/>
  </si>
  <si>
    <t>可计算现金流的固定收益类投资资产当年可确定利息收入</t>
    <phoneticPr fontId="3" type="noConversion"/>
  </si>
  <si>
    <t>比重</t>
    <phoneticPr fontId="3" type="noConversion"/>
  </si>
  <si>
    <t>整体量化评分</t>
    <phoneticPr fontId="3" type="noConversion"/>
  </si>
  <si>
    <t>1-1-5.风险10日VaR值</t>
    <phoneticPr fontId="3" type="noConversion"/>
  </si>
  <si>
    <t>1-1-6.外汇敞口</t>
    <phoneticPr fontId="3" type="noConversion"/>
  </si>
  <si>
    <t>1-1-7. 融资杠杆比例</t>
    <phoneticPr fontId="3" type="noConversion"/>
  </si>
  <si>
    <t>无明确期限</t>
    <phoneticPr fontId="3" type="noConversion"/>
  </si>
  <si>
    <t>—</t>
    <phoneticPr fontId="3" type="noConversion"/>
  </si>
  <si>
    <t>国有商业银行</t>
    <phoneticPr fontId="3" type="noConversion"/>
  </si>
  <si>
    <t>未到期责任准备金净额</t>
    <phoneticPr fontId="3" type="noConversion"/>
  </si>
  <si>
    <t>未决赔款准备金净额</t>
    <phoneticPr fontId="3" type="noConversion"/>
  </si>
  <si>
    <t xml:space="preserve"> 保费准备金余额</t>
    <phoneticPr fontId="3" type="noConversion"/>
  </si>
  <si>
    <t>年化综合投资收益率与负债资金成本率差额</t>
    <phoneticPr fontId="3" type="noConversion"/>
  </si>
  <si>
    <t>注：卖出回购证券以正数填报。</t>
    <phoneticPr fontId="5" type="noConversion"/>
  </si>
  <si>
    <t>其中：已作为质押、抵押或信用增级工具的其他现金及流动性管理工具</t>
    <phoneticPr fontId="3" type="noConversion"/>
  </si>
  <si>
    <t>合计</t>
    <phoneticPr fontId="3" type="noConversion"/>
  </si>
  <si>
    <t>L=G-K</t>
    <phoneticPr fontId="3" type="noConversion"/>
  </si>
  <si>
    <t>M=H-K</t>
    <phoneticPr fontId="3" type="noConversion"/>
  </si>
  <si>
    <t>N=C×I-K</t>
    <phoneticPr fontId="3" type="noConversion"/>
  </si>
  <si>
    <t>单位：人民币元</t>
  </si>
  <si>
    <t>单位：人民币元，年</t>
  </si>
  <si>
    <t>1-3-2.业务规划</t>
    <phoneticPr fontId="3" type="noConversion"/>
  </si>
  <si>
    <t>E=[(l)-(d)]/(m)</t>
    <phoneticPr fontId="3" type="noConversion"/>
  </si>
  <si>
    <t>F=(h)÷(m)</t>
    <phoneticPr fontId="3" type="noConversion"/>
  </si>
  <si>
    <t>G=(l)÷(m)</t>
    <phoneticPr fontId="3" type="noConversion"/>
  </si>
  <si>
    <t>账面价值</t>
    <phoneticPr fontId="5" type="noConversion"/>
  </si>
  <si>
    <t>长期股权投资</t>
    <rPh sb="0" eb="1">
      <t>chang'qi'gu'quan'tou'z</t>
    </rPh>
    <phoneticPr fontId="4" type="noConversion"/>
  </si>
  <si>
    <t>投资性房地产</t>
    <rPh sb="0" eb="1">
      <t>tou'zi'xing'fang'di'c</t>
    </rPh>
    <phoneticPr fontId="4" type="noConversion"/>
  </si>
  <si>
    <t>资产调整后的期限缺口</t>
    <phoneticPr fontId="5" type="noConversion"/>
  </si>
  <si>
    <t>普通账户</t>
    <phoneticPr fontId="5" type="noConversion"/>
  </si>
  <si>
    <t>占比
较上年末变动（%）</t>
    <phoneticPr fontId="5" type="noConversion"/>
  </si>
  <si>
    <t>占比
较上季度末变动（%）</t>
    <phoneticPr fontId="5" type="noConversion"/>
  </si>
  <si>
    <t>其中：资本金账户</t>
    <phoneticPr fontId="5" type="noConversion"/>
  </si>
  <si>
    <t>次级债和资本补充债</t>
    <phoneticPr fontId="5" type="noConversion"/>
  </si>
  <si>
    <t>填报范围：预定收益型投资保险产品、次级债和资本补充债</t>
    <phoneticPr fontId="5" type="noConversion"/>
  </si>
  <si>
    <t>预定收益型投资保险产品</t>
    <phoneticPr fontId="5" type="noConversion"/>
  </si>
  <si>
    <t>1-1-2.资金运用规模</t>
  </si>
  <si>
    <t>比例监管</t>
    <phoneticPr fontId="5" type="noConversion"/>
  </si>
  <si>
    <t>1-1-3.资金运用比例监管</t>
    <phoneticPr fontId="5" type="noConversion"/>
  </si>
  <si>
    <t>1-1-3.资金运用比例监管</t>
    <phoneticPr fontId="3" type="noConversion"/>
  </si>
  <si>
    <t>传统保险账户</t>
    <phoneticPr fontId="5" type="noConversion"/>
  </si>
  <si>
    <t>中长期资产</t>
    <phoneticPr fontId="3" type="noConversion"/>
  </si>
  <si>
    <t>(b)</t>
    <phoneticPr fontId="3" type="noConversion"/>
  </si>
  <si>
    <t>次级债和资本补充债</t>
    <phoneticPr fontId="5" type="noConversion"/>
  </si>
  <si>
    <t>规模调整后的修正久期缺口</t>
    <phoneticPr fontId="5" type="noConversion"/>
  </si>
  <si>
    <t>预定收益型投资保险产品</t>
    <phoneticPr fontId="5" type="noConversion"/>
  </si>
  <si>
    <t>匹配状况</t>
    <phoneticPr fontId="3" type="noConversion"/>
  </si>
  <si>
    <t>压力测试</t>
    <phoneticPr fontId="3" type="noConversion"/>
  </si>
  <si>
    <t>资产调整后的期限缺口的绝对值≥2，得0分；
1≦资产调整后的期限缺口的绝对值&lt;2，得10分；
资产调整后的期限缺口的绝对值&lt;1，得20分。</t>
    <phoneticPr fontId="3" type="noConversion"/>
  </si>
  <si>
    <t>沉淀资金缺口（传统保险账户）</t>
    <phoneticPr fontId="3" type="noConversion"/>
  </si>
  <si>
    <t>资产调整后的期限缺口
（预定收益型投资保险产品账户）</t>
    <phoneticPr fontId="3" type="noConversion"/>
  </si>
  <si>
    <t>成本收益匹配状况</t>
    <phoneticPr fontId="3" type="noConversion"/>
  </si>
  <si>
    <t>单位：人民币元</t>
    <phoneticPr fontId="3" type="noConversion"/>
  </si>
  <si>
    <t>金额</t>
    <phoneticPr fontId="3" type="noConversion"/>
  </si>
  <si>
    <t>预定收益率</t>
    <phoneticPr fontId="3" type="noConversion"/>
  </si>
  <si>
    <t>情景</t>
    <phoneticPr fontId="3" type="noConversion"/>
  </si>
  <si>
    <t>净资产</t>
    <phoneticPr fontId="3" type="noConversion"/>
  </si>
  <si>
    <t>序号</t>
    <phoneticPr fontId="3" type="noConversion"/>
  </si>
  <si>
    <t>六、其他现金及流动性管理工具</t>
    <phoneticPr fontId="3" type="noConversion"/>
  </si>
  <si>
    <t>七、累计现金及流动性管理工具</t>
    <phoneticPr fontId="3" type="noConversion"/>
  </si>
  <si>
    <t>八. 高流动性资产规模</t>
    <phoneticPr fontId="3" type="noConversion"/>
  </si>
  <si>
    <t>九. 高流动性资产变现</t>
    <phoneticPr fontId="3" type="noConversion"/>
  </si>
  <si>
    <t>十. 累计现金及流动性管理工具（高流动资产变现后）</t>
    <phoneticPr fontId="3" type="noConversion"/>
  </si>
  <si>
    <t>十一. 中低流动性资产规模</t>
    <phoneticPr fontId="3" type="noConversion"/>
  </si>
  <si>
    <t>十二. 中低流动性资产变现</t>
    <phoneticPr fontId="3" type="noConversion"/>
  </si>
  <si>
    <t>十三. 累计现金及流动性管理工具（中低流动性资产变现后）</t>
    <phoneticPr fontId="3" type="noConversion"/>
  </si>
  <si>
    <t xml:space="preserve">  </t>
    <phoneticPr fontId="3" type="noConversion"/>
  </si>
  <si>
    <t>填报需说明的事项:</t>
    <phoneticPr fontId="3" type="noConversion"/>
  </si>
  <si>
    <t>信用风险最低资本（仅含投资业务相关部分）</t>
    <phoneticPr fontId="3" type="noConversion"/>
  </si>
  <si>
    <t>市场风险最低资本（仅含投资业务相关部分）</t>
    <phoneticPr fontId="3" type="noConversion"/>
  </si>
  <si>
    <t>表2-1 沉淀资金匹配（传统保险账户）</t>
    <phoneticPr fontId="3" type="noConversion"/>
  </si>
  <si>
    <t>1、现金及流动性管理工具</t>
    <phoneticPr fontId="5" type="noConversion"/>
  </si>
  <si>
    <t>2、固定收益类投资资产</t>
    <phoneticPr fontId="5" type="noConversion"/>
  </si>
  <si>
    <t>其中：剩余期限不超过1年的政府债券、准政府债券</t>
    <phoneticPr fontId="5" type="noConversion"/>
  </si>
  <si>
    <t>其中：债券型基金</t>
    <phoneticPr fontId="5" type="noConversion"/>
  </si>
  <si>
    <t>3、权益类投资资产</t>
    <phoneticPr fontId="5" type="noConversion"/>
  </si>
  <si>
    <t>3.1境内权益类投资资产</t>
    <phoneticPr fontId="3" type="noConversion"/>
  </si>
  <si>
    <t>其中：以自有资金对保险类企业的股权投资</t>
    <phoneticPr fontId="5" type="noConversion"/>
  </si>
  <si>
    <t>4.1境内投资性房地产</t>
    <phoneticPr fontId="3" type="noConversion"/>
  </si>
  <si>
    <t>4.2境外投资性房地产</t>
    <phoneticPr fontId="5" type="noConversion"/>
  </si>
  <si>
    <t>投资资产合计</t>
    <phoneticPr fontId="5" type="noConversion"/>
  </si>
  <si>
    <t>另：卖出回购证券</t>
    <phoneticPr fontId="5" type="noConversion"/>
  </si>
  <si>
    <t>投资资产净额</t>
    <phoneticPr fontId="5" type="noConversion"/>
  </si>
  <si>
    <t>贷款</t>
    <phoneticPr fontId="5" type="noConversion"/>
  </si>
  <si>
    <t>金融衍生工具</t>
    <phoneticPr fontId="5" type="noConversion"/>
  </si>
  <si>
    <t>自用性不动产</t>
    <phoneticPr fontId="5" type="noConversion"/>
  </si>
  <si>
    <t>资金运用余额</t>
    <phoneticPr fontId="5" type="noConversion"/>
  </si>
  <si>
    <t>——</t>
    <phoneticPr fontId="5" type="noConversion"/>
  </si>
  <si>
    <t>2.1境内固定收益类投资资产</t>
    <rPh sb="3" eb="4">
      <t>jing'nei'gu'ding'shou'yi'xing</t>
    </rPh>
    <rPh sb="9" eb="10">
      <t>lei</t>
    </rPh>
    <rPh sb="10" eb="11">
      <t>tou'zi'zi'c</t>
    </rPh>
    <phoneticPr fontId="5" type="noConversion"/>
  </si>
  <si>
    <t>2.1.1传统固定收益类投资资产</t>
    <phoneticPr fontId="5" type="noConversion"/>
  </si>
  <si>
    <t>2.1.2非标准固定收益类投资资产</t>
    <phoneticPr fontId="5" type="noConversion"/>
  </si>
  <si>
    <t>2.1.4含保证条款的权益类投资资产</t>
    <phoneticPr fontId="5" type="noConversion"/>
  </si>
  <si>
    <t>2.2境外固定收益类投资资产</t>
    <phoneticPr fontId="5" type="noConversion"/>
  </si>
  <si>
    <t>其中：保户质押贷款</t>
    <rPh sb="0" eb="1">
      <t>qi'zhong</t>
    </rPh>
    <rPh sb="3" eb="4">
      <t>bao'hu'zhi'ya'dai'k</t>
    </rPh>
    <rPh sb="4" eb="5">
      <t>hu</t>
    </rPh>
    <phoneticPr fontId="5" type="noConversion"/>
  </si>
  <si>
    <t>境内债券型基金</t>
    <rPh sb="0" eb="1">
      <t>jing'nei</t>
    </rPh>
    <phoneticPr fontId="3" type="noConversion"/>
  </si>
  <si>
    <t>账面余额</t>
  </si>
  <si>
    <t>账面余额</t>
    <rPh sb="2" eb="3">
      <t>yue</t>
    </rPh>
    <phoneticPr fontId="5" type="noConversion"/>
  </si>
  <si>
    <t>账面余额占比</t>
    <rPh sb="2" eb="3">
      <t>yue</t>
    </rPh>
    <phoneticPr fontId="3" type="noConversion"/>
  </si>
  <si>
    <t>账面余额</t>
    <phoneticPr fontId="5" type="noConversion"/>
  </si>
  <si>
    <t>账面余额合计</t>
    <phoneticPr fontId="3" type="noConversion"/>
  </si>
  <si>
    <t>账面余额</t>
    <rPh sb="0" eb="1">
      <t>zhang'mian'yu'e</t>
    </rPh>
    <phoneticPr fontId="5" type="noConversion"/>
  </si>
  <si>
    <t>账面价值</t>
    <rPh sb="0" eb="1">
      <t>zhang'mian'jia'zhi</t>
    </rPh>
    <phoneticPr fontId="5" type="noConversion"/>
  </si>
  <si>
    <t>账面余额占比（%）</t>
    <rPh sb="2" eb="3">
      <t>yue</t>
    </rPh>
    <phoneticPr fontId="5" type="noConversion"/>
  </si>
  <si>
    <t>账面余额合计</t>
    <rPh sb="0" eb="1">
      <t>zhang'mian</t>
    </rPh>
    <phoneticPr fontId="3" type="noConversion"/>
  </si>
  <si>
    <t>账面余额合计</t>
    <rPh sb="0" eb="1">
      <t>zhang'mian'yu'e</t>
    </rPh>
    <phoneticPr fontId="3" type="noConversion"/>
  </si>
  <si>
    <t>账面余额</t>
    <rPh sb="0" eb="1">
      <t>zhang'mian'yu'e</t>
    </rPh>
    <phoneticPr fontId="4" type="noConversion"/>
  </si>
  <si>
    <t>账面余额</t>
    <rPh sb="0" eb="1">
      <t>zhang'mian'yu'e</t>
    </rPh>
    <phoneticPr fontId="3" type="noConversion"/>
  </si>
  <si>
    <t>定期存款、协议存款、结构性存款</t>
    <phoneticPr fontId="5" type="noConversion"/>
  </si>
  <si>
    <t>账面余额占比</t>
    <rPh sb="0" eb="1">
      <t>zhang'mian'yu'e</t>
    </rPh>
    <phoneticPr fontId="5" type="noConversion"/>
  </si>
  <si>
    <t>同业存单</t>
    <phoneticPr fontId="3" type="noConversion"/>
  </si>
  <si>
    <t>账面价值</t>
    <rPh sb="0" eb="1">
      <t>zhang'mian'jia'zhi</t>
    </rPh>
    <phoneticPr fontId="3" type="noConversion"/>
  </si>
  <si>
    <t>保户储金及投资款账面价值</t>
    <rPh sb="10" eb="11">
      <t>jia'zhi</t>
    </rPh>
    <phoneticPr fontId="3" type="noConversion"/>
  </si>
  <si>
    <t>账面价值（未来一个年度末）</t>
    <phoneticPr fontId="3" type="noConversion"/>
  </si>
  <si>
    <t>资金运用净额</t>
    <phoneticPr fontId="3" type="noConversion"/>
  </si>
  <si>
    <t>六. 期末现金及现金等价物</t>
    <phoneticPr fontId="3" type="noConversion"/>
  </si>
  <si>
    <t>VaR/境内债券型基金账面价值</t>
    <phoneticPr fontId="5" type="noConversion"/>
  </si>
  <si>
    <t>1-1-4.固定收益类投资资产剩余期限分布</t>
    <phoneticPr fontId="5" type="noConversion"/>
  </si>
  <si>
    <t>可计算现金流的固定收益类投资资产账面余额</t>
    <phoneticPr fontId="3" type="noConversion"/>
  </si>
  <si>
    <t>报告期末</t>
    <phoneticPr fontId="3" type="noConversion"/>
  </si>
  <si>
    <t>4、投资性房地产</t>
  </si>
  <si>
    <t>4、投资性房地产</t>
    <phoneticPr fontId="5" type="noConversion"/>
  </si>
  <si>
    <t>4、投资性房地产</t>
    <phoneticPr fontId="3" type="noConversion"/>
  </si>
  <si>
    <t>报告期末</t>
    <phoneticPr fontId="3" type="noConversion"/>
  </si>
  <si>
    <t>项目</t>
    <phoneticPr fontId="3" type="noConversion"/>
  </si>
  <si>
    <t>综合费用率</t>
    <phoneticPr fontId="3" type="noConversion"/>
  </si>
  <si>
    <t>净资产</t>
    <phoneticPr fontId="3" type="noConversion"/>
  </si>
  <si>
    <t>合计</t>
    <phoneticPr fontId="3" type="noConversion"/>
  </si>
  <si>
    <t>原保险保费收入</t>
    <phoneticPr fontId="3" type="noConversion"/>
  </si>
  <si>
    <t>沉淀资金</t>
    <phoneticPr fontId="3" type="noConversion"/>
  </si>
  <si>
    <t>普通账户</t>
    <phoneticPr fontId="5" type="noConversion"/>
  </si>
  <si>
    <t>账面价值合计</t>
    <phoneticPr fontId="3" type="noConversion"/>
  </si>
  <si>
    <t>传统保险账户</t>
    <phoneticPr fontId="5" type="noConversion"/>
  </si>
  <si>
    <t>填报范围：传统保险账户</t>
    <phoneticPr fontId="5" type="noConversion"/>
  </si>
  <si>
    <t>序号</t>
    <phoneticPr fontId="3" type="noConversion"/>
  </si>
  <si>
    <t>(c)=(a)-(b)</t>
    <phoneticPr fontId="3" type="noConversion"/>
  </si>
  <si>
    <t>(d)=(c)/(b)</t>
    <phoneticPr fontId="3" type="noConversion"/>
  </si>
  <si>
    <t>(e)</t>
    <phoneticPr fontId="3" type="noConversion"/>
  </si>
  <si>
    <t>(f)=(d)+(e)</t>
    <phoneticPr fontId="3" type="noConversion"/>
  </si>
  <si>
    <t>(a)</t>
    <phoneticPr fontId="3" type="noConversion"/>
  </si>
  <si>
    <t>(d)=(a)*(b)*(1-(c))*0.75</t>
    <phoneticPr fontId="3" type="noConversion"/>
  </si>
  <si>
    <t>收入资金预计沉淀</t>
    <phoneticPr fontId="3" type="noConversion"/>
  </si>
  <si>
    <t>系数法</t>
    <phoneticPr fontId="3" type="noConversion"/>
  </si>
  <si>
    <t>情景法</t>
    <phoneticPr fontId="3" type="noConversion"/>
  </si>
  <si>
    <t>基本情景</t>
    <phoneticPr fontId="3" type="noConversion"/>
  </si>
  <si>
    <t>综合费用率</t>
    <phoneticPr fontId="3" type="noConversion"/>
  </si>
  <si>
    <t>保费自留比例</t>
    <phoneticPr fontId="3" type="noConversion"/>
  </si>
  <si>
    <t>摊回分保费用比例</t>
    <phoneticPr fontId="3" type="noConversion"/>
  </si>
  <si>
    <t>综合赔付率</t>
    <phoneticPr fontId="3" type="noConversion"/>
  </si>
  <si>
    <t>综合成本率</t>
    <phoneticPr fontId="3" type="noConversion"/>
  </si>
  <si>
    <t>季报</t>
    <phoneticPr fontId="3" type="noConversion"/>
  </si>
  <si>
    <t>减：投资资产减值损失</t>
    <phoneticPr fontId="3" type="noConversion"/>
  </si>
  <si>
    <t>2.1.3其他固定收益类金融产品</t>
    <phoneticPr fontId="5" type="noConversion"/>
  </si>
  <si>
    <t>风险敞口权重</t>
    <phoneticPr fontId="3" type="noConversion"/>
  </si>
  <si>
    <t>基本信息</t>
    <phoneticPr fontId="3" type="noConversion"/>
  </si>
  <si>
    <t>表1-3 负债产品信息</t>
    <phoneticPr fontId="3" type="noConversion"/>
  </si>
  <si>
    <t>表2-2 期限结构匹配（投资型和次级债账户）</t>
    <phoneticPr fontId="3" type="noConversion"/>
  </si>
  <si>
    <t>表3-1 成本收益匹配状况</t>
    <phoneticPr fontId="3" type="noConversion"/>
  </si>
  <si>
    <t>表4-1 现金流测试_普通账户</t>
    <phoneticPr fontId="3" type="noConversion"/>
  </si>
  <si>
    <t>表4-2 现金流测试_传统保险账户</t>
    <phoneticPr fontId="3" type="noConversion"/>
  </si>
  <si>
    <t>表4-3 现金流测试_预定收益型投资保险产品账户</t>
    <phoneticPr fontId="3" type="noConversion"/>
  </si>
  <si>
    <t>表4-4 现金流测试_独立账户</t>
    <phoneticPr fontId="3" type="noConversion"/>
  </si>
  <si>
    <t>备注</t>
    <phoneticPr fontId="3" type="noConversion"/>
  </si>
  <si>
    <t>填报说明：</t>
    <phoneticPr fontId="3" type="noConversion"/>
  </si>
  <si>
    <t>人民币元（有特殊说明除外）</t>
    <phoneticPr fontId="3" type="noConversion"/>
  </si>
  <si>
    <t>为含公式单元格（不可更改部分）</t>
    <phoneticPr fontId="2" type="noConversion"/>
  </si>
  <si>
    <t>为无需填报内容的单元格</t>
    <phoneticPr fontId="2" type="noConversion"/>
  </si>
  <si>
    <t>单位：人民币元</t>
    <phoneticPr fontId="3" type="noConversion"/>
  </si>
  <si>
    <t>单位：人民币元</t>
    <phoneticPr fontId="5" type="noConversion"/>
  </si>
  <si>
    <t>未来一年</t>
    <phoneticPr fontId="3" type="noConversion"/>
  </si>
  <si>
    <t>五. 期末现金及现金等价物</t>
    <phoneticPr fontId="3" type="noConversion"/>
  </si>
  <si>
    <t>基本情景下未来预计累计现金及流动性管理工具（普通账户）</t>
    <phoneticPr fontId="3" type="noConversion"/>
  </si>
  <si>
    <t>保险公司普通账户在基本情景下未来一段期间内的累计现金及流动性管理工具</t>
    <phoneticPr fontId="3" type="noConversion"/>
  </si>
  <si>
    <t>保险公司预定收益型投资保险产品账户在基本情景下未来一段期间内的累计现金及流动性管理工具</t>
    <phoneticPr fontId="3" type="noConversion"/>
  </si>
  <si>
    <t>压力情景下未来预计累计现金及流动性管理工具（普通账户）</t>
    <phoneticPr fontId="3" type="noConversion"/>
  </si>
  <si>
    <t>保险公司普通账户在压力情景下未来一段时间内的累计现金及流动性管理工具</t>
    <phoneticPr fontId="3" type="noConversion"/>
  </si>
  <si>
    <t>对公司普通账户未来四个季度进行评估：
未来四个季度“累计现金及流动性管理工具”均大于0的，得15分；
未来四个季度“累计现金及流动性管理工具”至少一个季度小于等于0，但是未来四个季度“累计现金及流动性管理工具（高流动资产变现后）”均大于0的，得10分；
未来四个季度“累计现金及流动性管理工具（高流动资产变现后）”至少一个季度小于等于0，但是未来四个季度“累计现金及流动性管理工具（中低流动资产变现后）”均大于0的，得5分；
未来四个季度“累计现金及流动性管理工具（中低流动资产变现后）”至少一个季度小于等于0的，得0分。</t>
    <phoneticPr fontId="3" type="noConversion"/>
  </si>
  <si>
    <t>压力情景下未来预计累计现金及流动性管理工具（预定收益型投资保险产品账户）</t>
    <phoneticPr fontId="3" type="noConversion"/>
  </si>
  <si>
    <t>保险公司预定收益型投资保险产品账户在压力情景下未来一段时间内的累计现金及流动性管理工具</t>
    <phoneticPr fontId="3" type="noConversion"/>
  </si>
  <si>
    <t>普通账户滚动四个季度每百元保费经营活动净现金流&gt;2，得5分；
0&lt;普通账户滚动四个季度每百元保费经营活动净现金流≦2，得3分；
普通账户滚动四个季度每百元保费经营活动净现金流≦0，得0分。</t>
    <phoneticPr fontId="3" type="noConversion"/>
  </si>
  <si>
    <t>基本情景下未来预计累计现金及流动性管理工具（预定收益型投资保险产品账户）</t>
    <phoneticPr fontId="3" type="noConversion"/>
  </si>
  <si>
    <t>H=[(l)-0.08×sqrt((n)^2+0.5(n)×(o)+(o)^2)]÷(m)</t>
    <phoneticPr fontId="3" type="noConversion"/>
  </si>
  <si>
    <t>资金运用净额</t>
    <phoneticPr fontId="3" type="noConversion"/>
  </si>
  <si>
    <t>备注</t>
    <phoneticPr fontId="3" type="noConversion"/>
  </si>
  <si>
    <t>注1
注2</t>
    <phoneticPr fontId="3" type="noConversion"/>
  </si>
  <si>
    <t>注3</t>
    <phoneticPr fontId="3" type="noConversion"/>
  </si>
  <si>
    <t>财产保险公司资产负债管理量化评估标准及评分</t>
    <phoneticPr fontId="3" type="noConversion"/>
  </si>
  <si>
    <t>财产保险公司资产负债管理量化评估权重分配及综合得分</t>
    <phoneticPr fontId="3" type="noConversion"/>
  </si>
  <si>
    <t>权重分配及综合得分</t>
    <phoneticPr fontId="3" type="noConversion"/>
  </si>
  <si>
    <t>量化评估标准及评分</t>
    <phoneticPr fontId="3" type="noConversion"/>
  </si>
  <si>
    <t>资金运用净额</t>
    <phoneticPr fontId="5" type="noConversion"/>
  </si>
  <si>
    <t>财产保险公司资产负债管理量化评估表</t>
    <phoneticPr fontId="49" type="noConversion"/>
  </si>
  <si>
    <t>表1-3 负债产品信息</t>
    <phoneticPr fontId="4" type="noConversion"/>
  </si>
  <si>
    <t>1-2-2.存款及同业存单</t>
    <phoneticPr fontId="3" type="noConversion"/>
  </si>
  <si>
    <t>附件1：</t>
    <phoneticPr fontId="3" type="noConversion"/>
  </si>
  <si>
    <r>
      <t>保险公司名称：</t>
    </r>
    <r>
      <rPr>
        <u/>
        <sz val="16"/>
        <color theme="1"/>
        <rFont val="DengXian"/>
        <family val="3"/>
        <charset val="134"/>
        <scheme val="minor"/>
      </rPr>
      <t/>
    </r>
    <phoneticPr fontId="3" type="noConversion"/>
  </si>
  <si>
    <r>
      <t>填报部门：</t>
    </r>
    <r>
      <rPr>
        <u/>
        <sz val="16"/>
        <color theme="1"/>
        <rFont val="DengXian"/>
        <family val="3"/>
        <charset val="134"/>
        <scheme val="minor"/>
      </rPr>
      <t/>
    </r>
    <phoneticPr fontId="3" type="noConversion"/>
  </si>
  <si>
    <r>
      <t>填报责任人：</t>
    </r>
    <r>
      <rPr>
        <u/>
        <sz val="16"/>
        <color theme="1"/>
        <rFont val="DengXian"/>
        <family val="3"/>
        <charset val="134"/>
        <scheme val="minor"/>
      </rPr>
      <t/>
    </r>
    <phoneticPr fontId="3" type="noConversion"/>
  </si>
  <si>
    <r>
      <t>填报联系人：</t>
    </r>
    <r>
      <rPr>
        <u/>
        <sz val="16"/>
        <color theme="1"/>
        <rFont val="DengXian"/>
        <family val="3"/>
        <charset val="134"/>
        <scheme val="minor"/>
      </rPr>
      <t/>
    </r>
    <phoneticPr fontId="3" type="noConversion"/>
  </si>
  <si>
    <r>
      <t>联系方式：</t>
    </r>
    <r>
      <rPr>
        <u/>
        <sz val="16"/>
        <color theme="1"/>
        <rFont val="DengXian"/>
        <family val="3"/>
        <charset val="134"/>
        <scheme val="minor"/>
      </rPr>
      <t/>
    </r>
    <phoneticPr fontId="3" type="noConversion"/>
  </si>
  <si>
    <r>
      <t>报告期末：</t>
    </r>
    <r>
      <rPr>
        <u/>
        <sz val="16"/>
        <color theme="1"/>
        <rFont val="楷体"/>
        <family val="3"/>
        <charset val="134"/>
      </rPr>
      <t xml:space="preserve">     </t>
    </r>
    <phoneticPr fontId="3" type="noConversion"/>
  </si>
  <si>
    <r>
      <t>报送时间：</t>
    </r>
    <r>
      <rPr>
        <u/>
        <sz val="16"/>
        <color theme="1"/>
        <rFont val="楷体"/>
        <family val="3"/>
        <charset val="134"/>
      </rPr>
      <t xml:space="preserve">     </t>
    </r>
    <phoneticPr fontId="3" type="noConversion"/>
  </si>
  <si>
    <t>未来第二年度剩余季度</t>
    <rPh sb="7" eb="8">
      <t>sheng'yu'ji'du</t>
    </rPh>
    <phoneticPr fontId="5" type="noConversion"/>
  </si>
  <si>
    <t>未来第三年度</t>
  </si>
  <si>
    <t>未来第三年度</t>
    <phoneticPr fontId="5" type="noConversion"/>
  </si>
  <si>
    <t>报告期末公司的核心偿付能力充足率低于50%或综合偿付能力充足率低于100%的，公司整体量化评分为0分。</t>
    <phoneticPr fontId="3" type="noConversion"/>
  </si>
  <si>
    <t>对公司预定收益型投资保险产品账户未来一年四个季度和未来第二年度剩余季度、未来第三年度进行评估：
未来期间“累计现金及流动性管理工具”均大于0的，得15分；
未来期间“累计现金及流动性管理工具”至少一个期间小于等于0，但是未来期间“累计现金及流动性管理工具（高流动资产变现后）”均大于0的，得10分；
未来期间“累计现金及流动性管理工具（高流动资产变现后）”至少一个期间小于等于0，但是未来期间“累计现金及流动性管理工具（中低流动资产变现后）”均大于0的，得5分；
未来期间“累计现金及流动性管理工具（中低流动资产变现后）”至少一个期间小于等于0的，得0分。</t>
    <phoneticPr fontId="3" type="noConversion"/>
  </si>
  <si>
    <t>普通账户年化综合投资收益率与负债资金成本率差额≥0，普通账户负债资金成本率&lt;0，普通账户年化综合投资收益率≥0，得10分
普通账户年化综合投资收益率与负债资金成本率差额≥0，普通账户负债资金成本率&lt;0，普通账户年化综合投资收益率&lt;0，得8分
普通账户年化综合投资收益率与负债资金成本率差额≥0，普通账户负债资金成本率≥0，得5分
普通账户年化综合投资收益率与负债资金成本率差额&lt;0，普通账户负债资金成本率&lt;0，得2分
普通账户年化综合投资收益率与负债资金成本率差额&lt;0，普通账户负债资金成本率≥0，得0分</t>
    <phoneticPr fontId="3" type="noConversion"/>
  </si>
  <si>
    <t>1-1-4.固定收益类投资资产期限分布</t>
    <phoneticPr fontId="5" type="noConversion"/>
  </si>
  <si>
    <t>1-3-1.准备金</t>
    <phoneticPr fontId="3" type="noConversion"/>
  </si>
  <si>
    <t>1-3-2.业务规划</t>
    <phoneticPr fontId="3" type="noConversion"/>
  </si>
  <si>
    <t>年度</t>
    <phoneticPr fontId="3" type="noConversion"/>
  </si>
  <si>
    <t>1-3-4.预定收益型投资保险产品结构</t>
    <phoneticPr fontId="3" type="noConversion"/>
  </si>
  <si>
    <t>期限结构匹配</t>
    <phoneticPr fontId="3" type="noConversion"/>
  </si>
  <si>
    <t>2-1-1.沉淀资金预测</t>
    <phoneticPr fontId="3" type="noConversion"/>
  </si>
  <si>
    <t>年度/季度</t>
    <phoneticPr fontId="3" type="noConversion"/>
  </si>
  <si>
    <t>季报</t>
    <phoneticPr fontId="3" type="noConversion"/>
  </si>
  <si>
    <t>表2-2 期限结构匹配（投资型和次级债账户）</t>
    <phoneticPr fontId="3" type="noConversion"/>
  </si>
  <si>
    <t>2-2.期限结构匹配（预定收益型投资保险产品、次级债和资本补充债）</t>
    <phoneticPr fontId="3" type="noConversion"/>
  </si>
  <si>
    <t>成本收益匹配</t>
    <phoneticPr fontId="3" type="noConversion"/>
  </si>
  <si>
    <t>表3-1 成本收益匹配状况</t>
    <phoneticPr fontId="3" type="noConversion"/>
  </si>
  <si>
    <t>3-1-1.公司成本收益情况</t>
    <phoneticPr fontId="3" type="noConversion"/>
  </si>
  <si>
    <t>3-1-2.预定收益型投资保险产品利差状况</t>
    <phoneticPr fontId="3" type="noConversion"/>
  </si>
  <si>
    <t>现金流匹配</t>
    <phoneticPr fontId="3" type="noConversion"/>
  </si>
  <si>
    <t>成本收益匹配压力测试</t>
    <phoneticPr fontId="3" type="noConversion"/>
  </si>
  <si>
    <t>沉淀资金缺口=中长期资产-沉淀资金
沉淀资金缺口率=沉淀资金缺口÷沉淀资金</t>
    <phoneticPr fontId="3" type="noConversion"/>
  </si>
  <si>
    <t>沉淀资金缺口率&gt;50%，得0分；
30%&lt;沉淀资金缺口率≦50%，得5分；
10%&lt;沉淀资金缺口率≦30%，得10分；
0%&lt;沉淀资金缺口率≦10%，得15分；
沉淀资金缺口率≦0，得20分。</t>
    <phoneticPr fontId="3" type="noConversion"/>
  </si>
  <si>
    <t>压力情景一下预计未来年化综合投资收益率与负债资金成本率差额</t>
    <phoneticPr fontId="44" type="noConversion"/>
  </si>
  <si>
    <t>压力情景二下预计未来年化综合投资收益率与负债资金成本率差额</t>
    <phoneticPr fontId="44" type="noConversion"/>
  </si>
  <si>
    <t>流动性比例</t>
    <phoneticPr fontId="3" type="noConversion"/>
  </si>
  <si>
    <r>
      <t xml:space="preserve">对公司普通账户未来四个季度进行评估：
未来四个季度“期末现金及现金等价物”均大于0的，得15分；
未来四个季度“期末现金及现金等价物”至少一个季度小于等于0，但是未来四个季度“累计现金及流动性管理工具”均大于0的，得10分；
未来四个季度“累计现金及流动性管理工具”至少一个季度小于等于0，但是未来四个季度“累计现金及流动性管理工具（高流动资产变现后）”均大于0的，得5分；
未来四个季度“累计现金及流动性管理工具（高流动资产变现后）”至少一个季度小于等于0，但是未来四个季度“累计现金及流动性管理工具（中低流动资产变现后）”均大于0的，得0分；
</t>
    </r>
    <r>
      <rPr>
        <b/>
        <sz val="10"/>
        <color theme="1"/>
        <rFont val="微软雅黑"/>
        <family val="2"/>
        <charset val="134"/>
      </rPr>
      <t>未来四个季度“累计现金及流动性管理工具（中低流动资产变现后）”至少一个季度小于等于0的，公司整体量化评分为0分。</t>
    </r>
    <phoneticPr fontId="3" type="noConversion"/>
  </si>
  <si>
    <t>普通账户流动性比例≥7%，得5分 
普通账户流动性比例&lt;7%，得0分</t>
    <phoneticPr fontId="3" type="noConversion"/>
  </si>
  <si>
    <r>
      <t xml:space="preserve">对公司预定收益型投资保险产品账户未来一年四个季度和未来第二年度剩余季度、未来第三年度进行评估：
未来期间“期末现金及现金等价物”均大于0的，得15分；
未来期间“期末现金及现金等价物”至少一个期间小于等于0，但是未来期间“累计现金及流动性管理工具”均大于0的，得10分；
未来期间“累计现金及流动性管理工具”至少一个期间小于等于0，但是未来期间“累计现金及流动性管理工具（高流动资产变现后）”均大于0的，得5分；
未来期间“累计现金及流动性管理工具（高流动资产变现后）”至少一个期间小于等于0，但是未来期间“累计现金及流动性管理工具（中低流动资产变现后）”均大于0的，得2分；
</t>
    </r>
    <r>
      <rPr>
        <b/>
        <sz val="10"/>
        <color theme="1"/>
        <rFont val="微软雅黑"/>
        <family val="2"/>
        <charset val="134"/>
      </rPr>
      <t>当预定收益型投资保险产品保户储金及投资款规模占公司上季度末扣除债券回购融入资金余额和独立账户资产金额后的总资产的比例不超过50%，同时未来期间“累计现金及流动性管理工具（中低流动资产变现后）”至少一个季度小于等于0的，得0分；</t>
    </r>
    <r>
      <rPr>
        <sz val="10"/>
        <color theme="1"/>
        <rFont val="微软雅黑"/>
        <family val="2"/>
        <charset val="134"/>
      </rPr>
      <t xml:space="preserve">
</t>
    </r>
    <r>
      <rPr>
        <b/>
        <sz val="10"/>
        <color theme="1"/>
        <rFont val="微软雅黑"/>
        <family val="2"/>
        <charset val="134"/>
      </rPr>
      <t>当预定收益型投资保险产品保户储金及投资款规模占公司上季度末扣除债券回购融入资金余额和独立账户资产金额后的总资产的比例超过50%，同时未来期间“累计现金及流动性管理工具（中低流动资产变现后）”至少一个季度小于等于0的，公司整体量化评分为0分。</t>
    </r>
    <phoneticPr fontId="3" type="noConversion"/>
  </si>
  <si>
    <t>年化综合投资收益率与负债资金成本率差额=年化综合投资收益率-负债资金成本率</t>
    <phoneticPr fontId="44" type="noConversion"/>
  </si>
  <si>
    <t>年化综合投资收益率与负债资金成本率差额=年化综合投资收益率-负债资金成本率</t>
    <phoneticPr fontId="3" type="noConversion"/>
  </si>
  <si>
    <t>风险调整后的年化综合投资收益率与负债资金成本率差额=风险调整后的年化综合投资收益率-负债资金成本率</t>
    <phoneticPr fontId="3" type="noConversion"/>
  </si>
  <si>
    <t>风险调整后的综合投资收益率与负债资金成本率差额</t>
    <phoneticPr fontId="3" type="noConversion"/>
  </si>
  <si>
    <t>普通账户风险调整后的年化综合投资收益率与负债资金成本率差额≥0，普通账户负债资金成本率&lt;0，得10分；
普通账户风险调整后的年化综合投资收益率与负债资金成本率差额≥0，普通账户负债资金成本率≥0，得5分；
普通账户风险调整后的年化综合投资收益率与负债资金成本率差额&lt;0，得0分。</t>
    <phoneticPr fontId="3" type="noConversion"/>
  </si>
  <si>
    <t>资产调整后的期限缺口=（资产现金流修正久期×资产现金流折现值+长期股权投资×12+投资性房地产×25）÷（资产现金流折现值+长期股权投资+投资性房地产）-负债现金流修正久期</t>
    <phoneticPr fontId="3" type="noConversion"/>
  </si>
  <si>
    <t>表4-3 现金流测试（预定收益型投资保险产品账户）</t>
    <phoneticPr fontId="3" type="noConversion"/>
  </si>
  <si>
    <t>表4-2 现金流测试（传统保险账户）</t>
    <phoneticPr fontId="3" type="noConversion"/>
  </si>
  <si>
    <t>表4-1 现金流测试（普通账户）</t>
    <phoneticPr fontId="3" type="noConversion"/>
  </si>
  <si>
    <t>表2-2 期限结构匹配（预定收益型投资保险产品、次级债和资本补充债）</t>
    <phoneticPr fontId="5" type="noConversion"/>
  </si>
  <si>
    <t>普通账户年化综合投资收益率与负债资金成本率差额≥0，普通账户负债资金成本率&lt;0，得10分
普通账户年化综合投资收益率与负债资金成本率差额≥0，普通账户负债资金成本率≥0，得8分
-2%≤普通账户年化综合投资收益率与负债资金成本率差额&lt;0%，普通账户负债资金成本率&lt;0，得5分
-2%≤普通账户年化综合投资收益率与负债资金成本率差额&lt;0%，普通账户负债资金成本率≥0，得2分
普通账户年化综合投资收益率与负债资金成本率差额&lt;-2%，得0分</t>
    <phoneticPr fontId="3" type="noConversion"/>
  </si>
  <si>
    <t>未决赔款准备金净额</t>
    <phoneticPr fontId="3" type="noConversion"/>
  </si>
  <si>
    <t>保费准备金</t>
    <phoneticPr fontId="3" type="noConversion"/>
  </si>
  <si>
    <r>
      <rPr>
        <b/>
        <sz val="10"/>
        <color theme="1"/>
        <rFont val="微软雅黑"/>
        <family val="2"/>
        <charset val="134"/>
      </rPr>
      <t>注1：</t>
    </r>
    <r>
      <rPr>
        <sz val="10"/>
        <color theme="1"/>
        <rFont val="微软雅黑"/>
        <family val="2"/>
        <charset val="134"/>
      </rPr>
      <t>对于存在预定收益型投资保险产品的保险公司在“是否适用”中选“适用”，否则选“不适用”。</t>
    </r>
    <phoneticPr fontId="3" type="noConversion"/>
  </si>
  <si>
    <t>备      注</t>
    <phoneticPr fontId="3" type="noConversion"/>
  </si>
  <si>
    <r>
      <rPr>
        <b/>
        <sz val="10"/>
        <color theme="1"/>
        <rFont val="微软雅黑"/>
        <family val="2"/>
        <charset val="134"/>
      </rPr>
      <t>注3：</t>
    </r>
    <r>
      <rPr>
        <sz val="10"/>
        <color theme="1"/>
        <rFont val="微软雅黑"/>
        <family val="2"/>
        <charset val="134"/>
      </rPr>
      <t>对于存在预定收益型投资保险产品账户的保险公司，基本情景和压力情景下的现金流测试实际得分分别按照预定收益型投资保险产品账户得分的保户储金及投资款账面价值占比（即：保户储金及投资款账面价值占公司上季度末扣除债券回购融入资金余额和独立账户资产金额后的总资产的比例）与普通账户得分的权重（即：1-保户储金及投资款账面价值占比）进行加权平均计算，即：
  现金流测试实际得分=基本情景下实际得分+压力情景下实际得分
  其中：基本情景下实际得分=基本情景下未来预计累计现金及流动性管理工具（普通账户）得分×（1-预定收益型投资保险产品保户储金及投资款账面价值÷（上季末总资产-上季末债券回购融入资金余额-上季末独立账户资金余额））+基本情景下未来预计累计现金及流动性管理工具（预定收益型投资保险产品账户）得分×预定收益型投资保险产品保户储金及投资款账面价值÷（上季末总资产-上季末债券回购融入资金余额-上季末独立账户资金余额）
  压力情景下实际得分=压力情景下未来预计累计现金及流动性管理工具（普通账户）得分×（1-预定收益型投资保险产品保户储金及投资款账面价值÷（上季末总资产-上季末债券回购融入资金余额-上季末独立账户资金余额））+压力情景下未来预计累计现金及流动性管理工具（预定收益型投资保险产品账户）得分×预定收益型投资保险产品保户储金及投资款账面价值÷（上季末总资产-上季末债券回购融入资金余额-上季末独立账户资金余额）</t>
    </r>
    <phoneticPr fontId="3" type="noConversion"/>
  </si>
  <si>
    <t>签    字    页</t>
    <phoneticPr fontId="3" type="noConversion"/>
  </si>
  <si>
    <t>保户储金及投资款账面价值（人民币元）</t>
    <phoneticPr fontId="3" type="noConversion"/>
  </si>
  <si>
    <t>流动性资产占上季度末扣除债券回购融入资金余额和独立账户资产金额的总资产的比例</t>
    <phoneticPr fontId="44" type="noConversion"/>
  </si>
  <si>
    <t>3-2-1.收益预测</t>
    <phoneticPr fontId="3" type="noConversion"/>
  </si>
  <si>
    <t>3-2-2.资产配置</t>
    <phoneticPr fontId="3" type="noConversion"/>
  </si>
  <si>
    <t>3-2-3.利差预测</t>
    <phoneticPr fontId="3" type="noConversion"/>
  </si>
  <si>
    <t>1-1-7.融资杠杆比例</t>
    <phoneticPr fontId="3" type="noConversion"/>
  </si>
  <si>
    <t>1-2-5.集中度风险</t>
    <phoneticPr fontId="3" type="noConversion"/>
  </si>
  <si>
    <t>不适用</t>
    <phoneticPr fontId="3" type="noConversion"/>
  </si>
  <si>
    <r>
      <rPr>
        <b/>
        <sz val="10"/>
        <color theme="1"/>
        <rFont val="微软雅黑"/>
        <family val="2"/>
        <charset val="134"/>
      </rPr>
      <t>注2：</t>
    </r>
    <r>
      <rPr>
        <sz val="10"/>
        <color theme="1"/>
        <rFont val="微软雅黑"/>
        <family val="2"/>
        <charset val="134"/>
      </rPr>
      <t>对于存在预定收益型投资保险产品账户的保险公司，沉淀资金匹配（传统保险账户）、资产调整后的期限缺口（预定收益型投资保险产品账户）的实际得分按照传统保险账户未到期责任准备金净额、未决赔款准备金净额、保费准备金余额和净资产之和，预定收益型投资保险产品账户保户储金及投资款账面价值为权重进行加权平均计算，即：
  沉淀资金缺口（传统保险账户）实际得分=沉淀资金缺口（传统保险账户）得分×（传统保险账户未到期责任准备金净额+未决赔款准备金净额+保费准备金余额+净资产）÷（传统保险账户未到期责任准备金净额+未决赔款准备金净额+保费准备金余额+净资产+预定收益型投资保险产品账户保户储金及投资款账面价值）
  资产调整后的期限缺口（预定收益型投资保险产品账户）实际得分=资产调整后的期限缺口（预定收益型投资保险产品账户）得分×预定收益型投资保险产品账户保户储金及投资款账面价值÷（传统保险账户未到期责任准备金净额+未决赔款准备金净额+保费准备金余额+净资产+预定收益型投资保险产品账户保户储金及投资款账面价值）</t>
    </r>
    <phoneticPr fontId="3" type="noConversion"/>
  </si>
  <si>
    <t>原保险保费收入（单位：人民币元）</t>
    <phoneticPr fontId="3" type="noConversion"/>
  </si>
  <si>
    <t>八、累计现金及流动性管理工具</t>
    <phoneticPr fontId="3" type="noConversion"/>
  </si>
  <si>
    <t>2.1.2.1固定收益类保险资产管理产品</t>
    <phoneticPr fontId="69" type="noConversion"/>
  </si>
  <si>
    <t>2.1.2.2另类保险资产管理产品</t>
    <phoneticPr fontId="69" type="noConversion"/>
  </si>
  <si>
    <t>2.1.2.3项目资产支持计划</t>
    <phoneticPr fontId="69" type="noConversion"/>
  </si>
  <si>
    <t>2.1.2.4基础设施债权投资计划</t>
    <phoneticPr fontId="69" type="noConversion"/>
  </si>
  <si>
    <t>2.1.2.5不动产债权投资计划</t>
    <phoneticPr fontId="69" type="noConversion"/>
  </si>
  <si>
    <t xml:space="preserve">       其中：融资类信托计划</t>
    <phoneticPr fontId="69" type="noConversion"/>
  </si>
  <si>
    <t xml:space="preserve">      其中：基础资产为投资性房地产的权益类信托计划</t>
    <phoneticPr fontId="69" type="noConversion"/>
  </si>
  <si>
    <t xml:space="preserve">      其中：优先股债务融资工具</t>
  </si>
  <si>
    <t xml:space="preserve">      其中：基础资产为基础设施的含保证条款的权益投资资产</t>
  </si>
  <si>
    <t xml:space="preserve">      其中：基础资产为投资性房地产的不含保证条款的股权投资计划、私募股权投资基金</t>
  </si>
  <si>
    <t xml:space="preserve">      其中：基础资产为基础设施的不含保证条款的股权投资计划、私募股权投资基金</t>
  </si>
  <si>
    <t xml:space="preserve"> 年 月 日</t>
    <phoneticPr fontId="69" type="noConversion"/>
  </si>
  <si>
    <t>是否执行《企业会计准则第22号——金融工具确认和计量》财会[2017]7号？</t>
  </si>
  <si>
    <t>否</t>
  </si>
  <si>
    <t xml:space="preserve">      其中：基础资产为投资性房地产的其他权益类资产</t>
    <phoneticPr fontId="69" type="noConversion"/>
  </si>
  <si>
    <t>3.2境内不含长期股权投资的上市股票和基金</t>
    <phoneticPr fontId="69" type="noConversion"/>
  </si>
  <si>
    <t>3.3境内不含长期股权投资的其他权益投资资产</t>
    <phoneticPr fontId="69" type="noConversion"/>
  </si>
  <si>
    <t>3.4境外权益类投资</t>
    <phoneticPr fontId="69" type="noConversion"/>
  </si>
  <si>
    <t>综合投资收益率或成本率（未来一个年度）</t>
    <phoneticPr fontId="3" type="noConversion"/>
  </si>
  <si>
    <t>年化综合投资收益率</t>
    <phoneticPr fontId="3" type="noConversion"/>
  </si>
  <si>
    <t xml:space="preserve">      其中：基础资产为投资性房地产的含保证条款的权益投资资产</t>
  </si>
  <si>
    <t>其中：境内长期股权投资</t>
  </si>
  <si>
    <t>其中：境外长期股权投资</t>
  </si>
  <si>
    <t>3.1境内长期股权投资</t>
  </si>
  <si>
    <t>1-3-3.预定收益型投资保险产品保户储金及投资款</t>
  </si>
  <si>
    <t>3.1.1上市普通股票</t>
  </si>
  <si>
    <t>3.1.2证券投资基金（不含货币市场基金、债券型基金）</t>
  </si>
  <si>
    <t>3.1.3优先股权益融资工具</t>
  </si>
  <si>
    <t>3.1.4可转债</t>
  </si>
  <si>
    <t>3.1.5未上市企业股权</t>
  </si>
  <si>
    <t>3.1.6不含保证条款的权益类和混合类保险资产管理产品</t>
  </si>
  <si>
    <t>3.1.7不含保证条款的股权投资计划、私募股权投资基金</t>
  </si>
  <si>
    <t>3.1.8权益类信托计划</t>
  </si>
  <si>
    <t>3.1.9其他权益类资产</t>
  </si>
  <si>
    <t>3.2.1普通股</t>
  </si>
  <si>
    <t>3.2.2权益类证券投资基金</t>
  </si>
  <si>
    <t>3.2.3优先股权益融资工具</t>
  </si>
  <si>
    <t>3.2.4可转债</t>
  </si>
  <si>
    <t>3.2.5全球存托凭证、美国存托凭证</t>
  </si>
  <si>
    <t>3.2.6房地产信托投资基金（REITs）</t>
  </si>
  <si>
    <t>3.2.7未上市企业股权</t>
  </si>
  <si>
    <t>3.2.8股权投资基金</t>
  </si>
  <si>
    <t>3.2.9其他权益类资产</t>
  </si>
  <si>
    <t>1｜农林牧渔</t>
  </si>
  <si>
    <t>2｜采掘</t>
  </si>
  <si>
    <t>3｜化工</t>
  </si>
  <si>
    <t>4｜黑色金属</t>
  </si>
  <si>
    <t>5｜有色金属</t>
  </si>
  <si>
    <t>6｜电子元器件</t>
  </si>
  <si>
    <t>7｜家用电器</t>
  </si>
  <si>
    <t>8｜食品饮料</t>
  </si>
  <si>
    <t>9｜纺织服装</t>
  </si>
  <si>
    <t>10｜轻工制造</t>
  </si>
  <si>
    <t>11｜医药生物</t>
  </si>
  <si>
    <t>12｜公共事业</t>
  </si>
  <si>
    <t>13｜交通运输</t>
  </si>
  <si>
    <t>14｜房地产</t>
  </si>
  <si>
    <t>15｜商业贸易</t>
  </si>
  <si>
    <t>16｜餐饮旅游</t>
  </si>
  <si>
    <t>17｜综合</t>
  </si>
  <si>
    <t>18｜建筑材料</t>
  </si>
  <si>
    <t>19｜建筑装饰</t>
  </si>
  <si>
    <t>20｜电气设备</t>
  </si>
  <si>
    <t>21｜国防军工</t>
  </si>
  <si>
    <t>22｜计算机</t>
  </si>
  <si>
    <t>23｜传媒</t>
  </si>
  <si>
    <t>24｜通信</t>
  </si>
  <si>
    <t>25｜银行</t>
  </si>
  <si>
    <t>26｜非银金融</t>
  </si>
  <si>
    <t>27｜汽车</t>
  </si>
  <si>
    <t>28｜机械设备</t>
  </si>
  <si>
    <t>29｜Energy</t>
  </si>
  <si>
    <t>30｜Materials</t>
  </si>
  <si>
    <t>31｜Industrials</t>
  </si>
  <si>
    <t>32｜Consumer Discretionary</t>
  </si>
  <si>
    <t>33｜Consumer Staples</t>
  </si>
  <si>
    <t>34｜Health Care</t>
  </si>
  <si>
    <t>35｜Financials</t>
  </si>
  <si>
    <t>36｜Information Technology</t>
  </si>
  <si>
    <t>37｜Telecommunication Services</t>
  </si>
  <si>
    <t>38｜Utilities</t>
  </si>
  <si>
    <t>39｜Real Estate</t>
  </si>
</sst>
</file>

<file path=xl/styles.xml><?xml version="1.0" encoding="utf-8"?>
<styleSheet xmlns="http://schemas.openxmlformats.org/spreadsheetml/2006/main">
  <numFmts count="11">
    <numFmt numFmtId="43" formatCode="_ * #,##0.00_ ;_ * \-#,##0.00_ ;_ * &quot;-&quot;??_ ;_ @_ "/>
    <numFmt numFmtId="176" formatCode="_ * #,##0_ ;_ * \-#,##0_ ;_ * &quot;-&quot;??_ ;_ @_ "/>
    <numFmt numFmtId="177" formatCode="#,##0_ "/>
    <numFmt numFmtId="178" formatCode="#,##0.0_ "/>
    <numFmt numFmtId="179" formatCode="0.0%"/>
    <numFmt numFmtId="180" formatCode="[$-F800]dddd\,\ mmmm\ dd\,\ yyyy"/>
    <numFmt numFmtId="181" formatCode="0.0000%"/>
    <numFmt numFmtId="182" formatCode="#,##0.0000"/>
    <numFmt numFmtId="183" formatCode="0.0000"/>
    <numFmt numFmtId="184" formatCode="0.0000_);[Red]\(0.0000\)"/>
    <numFmt numFmtId="185" formatCode="0.0000_ "/>
  </numFmts>
  <fonts count="71">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sz val="9"/>
      <name val="DengXian"/>
      <family val="2"/>
      <charset val="134"/>
      <scheme val="minor"/>
    </font>
    <font>
      <sz val="9"/>
      <name val="新細明體"/>
      <family val="1"/>
    </font>
    <font>
      <sz val="9"/>
      <name val="宋体"/>
      <family val="3"/>
      <charset val="134"/>
    </font>
    <font>
      <sz val="12"/>
      <name val="宋体"/>
      <family val="3"/>
      <charset val="134"/>
    </font>
    <font>
      <sz val="10"/>
      <color theme="1"/>
      <name val="Arial"/>
      <family val="2"/>
      <charset val="134"/>
    </font>
    <font>
      <sz val="11"/>
      <color indexed="8"/>
      <name val="宋体"/>
      <family val="3"/>
      <charset val="134"/>
    </font>
    <font>
      <sz val="10"/>
      <color theme="1"/>
      <name val="微软雅黑"/>
      <family val="2"/>
      <charset val="134"/>
    </font>
    <font>
      <sz val="10"/>
      <name val="Arial"/>
      <family val="2"/>
    </font>
    <font>
      <sz val="9"/>
      <color theme="1" tint="0.34998626667073579"/>
      <name val="DengXian"/>
      <family val="2"/>
      <scheme val="minor"/>
    </font>
    <font>
      <b/>
      <sz val="28"/>
      <color theme="1" tint="0.34998626667073579"/>
      <name val="DengXian Light"/>
      <family val="2"/>
      <scheme val="major"/>
    </font>
    <font>
      <b/>
      <sz val="9"/>
      <color theme="1" tint="0.34998626667073579"/>
      <name val="DengXian Light"/>
      <family val="2"/>
      <scheme val="major"/>
    </font>
    <font>
      <sz val="11"/>
      <color rgb="FF3F3F76"/>
      <name val="DengXian"/>
      <family val="2"/>
      <scheme val="minor"/>
    </font>
    <font>
      <u/>
      <sz val="9"/>
      <color indexed="5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微软雅黑"/>
      <family val="2"/>
      <charset val="134"/>
    </font>
    <font>
      <b/>
      <sz val="10"/>
      <color theme="1"/>
      <name val="微软雅黑"/>
      <family val="2"/>
      <charset val="134"/>
    </font>
    <font>
      <sz val="10"/>
      <name val="微软雅黑"/>
      <family val="2"/>
      <charset val="134"/>
    </font>
    <font>
      <b/>
      <sz val="10"/>
      <color indexed="8"/>
      <name val="微软雅黑"/>
      <family val="2"/>
      <charset val="134"/>
    </font>
    <font>
      <b/>
      <sz val="10"/>
      <color rgb="FFFF0000"/>
      <name val="微软雅黑"/>
      <family val="2"/>
      <charset val="134"/>
    </font>
    <font>
      <u/>
      <sz val="12"/>
      <color theme="10"/>
      <name val="宋体"/>
      <family val="3"/>
      <charset val="134"/>
    </font>
    <font>
      <b/>
      <sz val="14"/>
      <color theme="1"/>
      <name val="微软雅黑"/>
      <family val="2"/>
      <charset val="134"/>
    </font>
    <font>
      <sz val="10"/>
      <color rgb="FFFF0000"/>
      <name val="微软雅黑"/>
      <family val="2"/>
      <charset val="134"/>
    </font>
    <font>
      <sz val="8"/>
      <color theme="1"/>
      <name val="微软雅黑"/>
      <family val="2"/>
      <charset val="134"/>
    </font>
    <font>
      <b/>
      <sz val="18"/>
      <color theme="1"/>
      <name val="微软雅黑"/>
      <family val="2"/>
      <charset val="134"/>
    </font>
    <font>
      <b/>
      <sz val="8"/>
      <color theme="1"/>
      <name val="微软雅黑"/>
      <family val="2"/>
      <charset val="134"/>
    </font>
    <font>
      <sz val="9"/>
      <name val="Tahoma"/>
      <family val="2"/>
      <charset val="134"/>
    </font>
    <font>
      <b/>
      <sz val="12"/>
      <name val="微软雅黑"/>
      <family val="2"/>
      <charset val="134"/>
    </font>
    <font>
      <b/>
      <sz val="12"/>
      <color theme="1"/>
      <name val="微软雅黑"/>
      <family val="2"/>
      <charset val="134"/>
    </font>
    <font>
      <sz val="12"/>
      <color theme="1"/>
      <name val="微软雅黑"/>
      <family val="2"/>
      <charset val="134"/>
    </font>
    <font>
      <b/>
      <sz val="12"/>
      <color theme="0"/>
      <name val="微软雅黑"/>
      <family val="2"/>
      <charset val="134"/>
    </font>
    <font>
      <b/>
      <sz val="20"/>
      <color rgb="FF000000"/>
      <name val="黑体"/>
      <family val="3"/>
      <charset val="134"/>
    </font>
    <font>
      <sz val="12"/>
      <color theme="0"/>
      <name val="微软雅黑"/>
      <family val="2"/>
      <charset val="134"/>
    </font>
    <font>
      <u/>
      <sz val="11"/>
      <color theme="10"/>
      <name val="宋体"/>
      <family val="3"/>
      <charset val="134"/>
    </font>
    <font>
      <b/>
      <sz val="16"/>
      <name val="微软雅黑"/>
      <family val="2"/>
      <charset val="134"/>
    </font>
    <font>
      <b/>
      <sz val="16"/>
      <color theme="1"/>
      <name val="微软雅黑"/>
      <family val="2"/>
      <charset val="134"/>
    </font>
    <font>
      <b/>
      <sz val="11"/>
      <color theme="0"/>
      <name val="微软雅黑"/>
      <family val="2"/>
      <charset val="134"/>
    </font>
    <font>
      <u/>
      <sz val="16"/>
      <color theme="1"/>
      <name val="DengXian"/>
      <family val="3"/>
      <charset val="134"/>
      <scheme val="minor"/>
    </font>
    <font>
      <sz val="10"/>
      <color theme="1"/>
      <name val="Arial"/>
      <family val="2"/>
    </font>
    <font>
      <b/>
      <sz val="22"/>
      <color theme="1"/>
      <name val="宋体"/>
      <family val="3"/>
      <charset val="134"/>
    </font>
    <font>
      <b/>
      <sz val="18"/>
      <color theme="1"/>
      <name val="宋体"/>
      <family val="3"/>
      <charset val="134"/>
    </font>
    <font>
      <sz val="16"/>
      <color theme="1"/>
      <name val="Arial"/>
      <family val="2"/>
    </font>
    <font>
      <sz val="16"/>
      <color theme="1"/>
      <name val="楷体"/>
      <family val="3"/>
      <charset val="134"/>
    </font>
    <font>
      <sz val="11"/>
      <color theme="1"/>
      <name val="微软雅黑"/>
      <family val="2"/>
      <charset val="134"/>
    </font>
    <font>
      <sz val="12"/>
      <color rgb="FF003399"/>
      <name val="微软雅黑"/>
      <family val="2"/>
      <charset val="134"/>
    </font>
    <font>
      <sz val="16"/>
      <color theme="1"/>
      <name val="微软雅黑"/>
      <family val="2"/>
      <charset val="134"/>
    </font>
    <font>
      <b/>
      <sz val="22"/>
      <color theme="1"/>
      <name val="微软雅黑"/>
      <family val="2"/>
      <charset val="134"/>
    </font>
    <font>
      <b/>
      <sz val="16"/>
      <color theme="1"/>
      <name val="仿宋_GB2312"/>
      <family val="3"/>
      <charset val="134"/>
    </font>
    <font>
      <u/>
      <sz val="16"/>
      <color theme="1"/>
      <name val="楷体"/>
      <family val="3"/>
      <charset val="134"/>
    </font>
    <font>
      <b/>
      <sz val="10"/>
      <color theme="0"/>
      <name val="微软雅黑"/>
      <family val="2"/>
      <charset val="134"/>
    </font>
    <font>
      <b/>
      <sz val="18"/>
      <name val="微软雅黑"/>
      <family val="2"/>
      <charset val="134"/>
    </font>
    <font>
      <sz val="9"/>
      <name val="DengXian"/>
      <charset val="134"/>
      <scheme val="minor"/>
    </font>
    <font>
      <sz val="11"/>
      <color theme="0" tint="-0.34998626667073579"/>
      <name val="DengXian"/>
      <family val="2"/>
      <charset val="134"/>
      <scheme val="minor"/>
    </font>
  </fonts>
  <fills count="27">
    <fill>
      <patternFill patternType="none"/>
    </fill>
    <fill>
      <patternFill patternType="gray125"/>
    </fill>
    <fill>
      <patternFill patternType="solid">
        <fgColor theme="0"/>
        <bgColor indexed="64"/>
      </patternFill>
    </fill>
    <fill>
      <patternFill patternType="solid">
        <fgColor rgb="FFFFCC99"/>
      </patternFill>
    </fill>
    <fill>
      <patternFill patternType="solid">
        <fgColor indexed="45"/>
      </patternFill>
    </fill>
    <fill>
      <patternFill patternType="solid">
        <fgColor indexed="47"/>
      </patternFill>
    </fill>
    <fill>
      <patternFill patternType="solid">
        <fgColor indexed="27"/>
      </patternFill>
    </fill>
    <fill>
      <patternFill patternType="solid">
        <fgColor indexed="38"/>
      </patternFill>
    </fill>
    <fill>
      <patternFill patternType="solid">
        <fgColor indexed="22"/>
      </patternFill>
    </fill>
    <fill>
      <patternFill patternType="solid">
        <fgColor indexed="44"/>
      </patternFill>
    </fill>
    <fill>
      <patternFill patternType="solid">
        <fgColor indexed="49"/>
      </patternFill>
    </fill>
    <fill>
      <patternFill patternType="solid">
        <fgColor indexed="29"/>
      </patternFill>
    </fill>
    <fill>
      <patternFill patternType="solid">
        <fgColor indexed="43"/>
      </patternFill>
    </fill>
    <fill>
      <patternFill patternType="solid">
        <fgColor indexed="55"/>
      </patternFill>
    </fill>
    <fill>
      <patternFill patternType="solid">
        <fgColor indexed="60"/>
      </patternFill>
    </fill>
    <fill>
      <patternFill patternType="solid">
        <fgColor indexed="57"/>
      </patternFill>
    </fill>
    <fill>
      <patternFill patternType="solid">
        <fgColor indexed="54"/>
      </patternFill>
    </fill>
    <fill>
      <patternFill patternType="solid">
        <fgColor indexed="53"/>
      </patternFill>
    </fill>
    <fill>
      <patternFill patternType="solid">
        <fgColor indexed="37"/>
      </patternFill>
    </fill>
    <fill>
      <patternFill patternType="solid">
        <fgColor indexed="42"/>
      </patternFill>
    </fill>
    <fill>
      <patternFill patternType="solid">
        <fgColor indexed="26"/>
      </patternFill>
    </fill>
    <fill>
      <patternFill patternType="solid">
        <fgColor rgb="FF648EC4"/>
        <bgColor indexed="64"/>
      </patternFill>
    </fill>
    <fill>
      <patternFill patternType="solid">
        <fgColor rgb="FF00B0F0"/>
        <bgColor indexed="64"/>
      </patternFill>
    </fill>
    <fill>
      <patternFill patternType="solid">
        <fgColor theme="4"/>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FF0000"/>
        <bgColor indexed="64"/>
      </patternFill>
    </fill>
  </fills>
  <borders count="12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thin">
        <color auto="1"/>
      </bottom>
      <diagonal/>
    </border>
    <border>
      <left style="medium">
        <color auto="1"/>
      </left>
      <right/>
      <top style="medium">
        <color auto="1"/>
      </top>
      <bottom/>
      <diagonal/>
    </border>
    <border>
      <left style="medium">
        <color auto="1"/>
      </left>
      <right/>
      <top/>
      <bottom style="thin">
        <color auto="1"/>
      </bottom>
      <diagonal/>
    </border>
    <border>
      <left style="medium">
        <color auto="1"/>
      </left>
      <right style="thin">
        <color auto="1"/>
      </right>
      <top/>
      <bottom/>
      <diagonal/>
    </border>
    <border>
      <left style="thin">
        <color auto="1"/>
      </left>
      <right style="thin">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5"/>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style="thin">
        <color auto="1"/>
      </right>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bottom/>
      <diagonal/>
    </border>
    <border>
      <left style="thin">
        <color auto="1"/>
      </left>
      <right style="medium">
        <color auto="1"/>
      </right>
      <top/>
      <bottom/>
      <diagonal/>
    </border>
    <border>
      <left style="medium">
        <color auto="1"/>
      </left>
      <right/>
      <top style="thin">
        <color auto="1"/>
      </top>
      <bottom style="medium">
        <color auto="1"/>
      </bottom>
      <diagonal/>
    </border>
    <border>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diagonal/>
    </border>
    <border>
      <left/>
      <right/>
      <top style="thin">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style="medium">
        <color auto="1"/>
      </right>
      <top style="double">
        <color auto="1"/>
      </top>
      <bottom style="medium">
        <color auto="1"/>
      </bottom>
      <diagonal/>
    </border>
    <border>
      <left/>
      <right style="thin">
        <color auto="1"/>
      </right>
      <top style="thin">
        <color auto="1"/>
      </top>
      <bottom style="double">
        <color auto="1"/>
      </bottom>
      <diagonal/>
    </border>
    <border>
      <left/>
      <right style="thin">
        <color auto="1"/>
      </right>
      <top style="double">
        <color auto="1"/>
      </top>
      <bottom style="medium">
        <color auto="1"/>
      </bottom>
      <diagonal/>
    </border>
    <border>
      <left/>
      <right/>
      <top/>
      <bottom style="medium">
        <color auto="1"/>
      </bottom>
      <diagonal/>
    </border>
    <border>
      <left/>
      <right style="thin">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medium">
        <color indexed="64"/>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diagonal/>
    </border>
  </borders>
  <cellStyleXfs count="70">
    <xf numFmtId="0" fontId="0" fillId="0" borderId="0">
      <alignment vertical="center"/>
    </xf>
    <xf numFmtId="43" fontId="1" fillId="0" borderId="0" applyFont="0" applyFill="0" applyBorder="0" applyAlignment="0" applyProtection="0">
      <alignment vertical="center"/>
    </xf>
    <xf numFmtId="0" fontId="2" fillId="0" borderId="0"/>
    <xf numFmtId="9" fontId="2" fillId="0" borderId="0" applyFont="0" applyFill="0" applyBorder="0" applyAlignment="0" applyProtection="0"/>
    <xf numFmtId="43" fontId="2" fillId="0" borderId="0" applyFont="0" applyFill="0" applyBorder="0" applyAlignment="0" applyProtection="0">
      <alignment vertical="center"/>
    </xf>
    <xf numFmtId="0" fontId="1" fillId="0" borderId="0">
      <alignment vertical="center"/>
    </xf>
    <xf numFmtId="9" fontId="2" fillId="0" borderId="0" applyFont="0" applyFill="0" applyBorder="0" applyAlignment="0" applyProtection="0">
      <alignment vertical="center"/>
    </xf>
    <xf numFmtId="0" fontId="2" fillId="0" borderId="0">
      <alignment vertical="center"/>
    </xf>
    <xf numFmtId="43" fontId="1" fillId="0" borderId="0" applyFont="0" applyFill="0" applyBorder="0" applyAlignment="0" applyProtection="0">
      <alignment vertical="center"/>
    </xf>
    <xf numFmtId="0" fontId="6" fillId="0" borderId="0"/>
    <xf numFmtId="0" fontId="7" fillId="0" borderId="0">
      <alignment vertical="center"/>
    </xf>
    <xf numFmtId="0" fontId="8"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0" fillId="0" borderId="0"/>
    <xf numFmtId="0" fontId="11" fillId="0" borderId="0">
      <alignment vertical="center"/>
    </xf>
    <xf numFmtId="0" fontId="12" fillId="0" borderId="0" applyNumberFormat="0" applyProtection="0">
      <alignment vertical="center"/>
    </xf>
    <xf numFmtId="0" fontId="13" fillId="0" borderId="0" applyNumberFormat="0" applyProtection="0">
      <alignment vertical="center"/>
    </xf>
    <xf numFmtId="0" fontId="14" fillId="3" borderId="23" applyNumberFormat="0" applyAlignment="0" applyProtection="0"/>
    <xf numFmtId="0" fontId="15" fillId="0" borderId="0" applyNumberFormat="0" applyFill="0" applyBorder="0" applyAlignment="0" applyProtection="0">
      <alignment vertical="top"/>
      <protection locked="0"/>
    </xf>
    <xf numFmtId="0" fontId="16"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7"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7"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0"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0" borderId="0" applyNumberFormat="0" applyBorder="0" applyAlignment="0" applyProtection="0"/>
    <xf numFmtId="0" fontId="17" fillId="17" borderId="0" applyNumberFormat="0" applyBorder="0" applyAlignment="0" applyProtection="0"/>
    <xf numFmtId="0" fontId="18" fillId="18" borderId="0" applyNumberFormat="0" applyBorder="0" applyAlignment="0" applyProtection="0"/>
    <xf numFmtId="0" fontId="19" fillId="4" borderId="24" applyNumberFormat="0" applyAlignment="0" applyProtection="0"/>
    <xf numFmtId="0" fontId="20" fillId="13" borderId="25" applyNumberFormat="0" applyAlignment="0" applyProtection="0"/>
    <xf numFmtId="0" fontId="21" fillId="0" borderId="0" applyNumberFormat="0" applyFill="0" applyBorder="0" applyAlignment="0" applyProtection="0"/>
    <xf numFmtId="0" fontId="22" fillId="19" borderId="0" applyNumberFormat="0" applyBorder="0" applyAlignment="0" applyProtection="0"/>
    <xf numFmtId="0" fontId="23" fillId="0" borderId="26" applyNumberFormat="0" applyFill="0" applyAlignment="0" applyProtection="0"/>
    <xf numFmtId="0" fontId="24" fillId="0" borderId="27" applyNumberFormat="0" applyFill="0" applyAlignment="0" applyProtection="0"/>
    <xf numFmtId="0" fontId="25" fillId="0" borderId="28" applyNumberFormat="0" applyFill="0" applyAlignment="0" applyProtection="0"/>
    <xf numFmtId="0" fontId="25" fillId="0" borderId="0" applyNumberFormat="0" applyFill="0" applyBorder="0" applyAlignment="0" applyProtection="0"/>
    <xf numFmtId="0" fontId="26" fillId="12" borderId="24" applyNumberFormat="0" applyAlignment="0" applyProtection="0"/>
    <xf numFmtId="0" fontId="27" fillId="0" borderId="29" applyNumberFormat="0" applyFill="0" applyAlignment="0" applyProtection="0"/>
    <xf numFmtId="0" fontId="28" fillId="12" borderId="0" applyNumberFormat="0" applyBorder="0" applyAlignment="0" applyProtection="0"/>
    <xf numFmtId="0" fontId="10" fillId="20" borderId="30" applyNumberFormat="0" applyFont="0" applyAlignment="0" applyProtection="0"/>
    <xf numFmtId="0" fontId="29" fillId="4" borderId="31" applyNumberFormat="0" applyAlignment="0" applyProtection="0"/>
    <xf numFmtId="0" fontId="30" fillId="0" borderId="0" applyNumberFormat="0" applyFill="0" applyBorder="0" applyAlignment="0" applyProtection="0"/>
    <xf numFmtId="0" fontId="31" fillId="0" borderId="32" applyNumberFormat="0" applyFill="0" applyAlignment="0" applyProtection="0"/>
    <xf numFmtId="0" fontId="32" fillId="0" borderId="0" applyNumberFormat="0" applyFill="0" applyBorder="0" applyAlignment="0" applyProtection="0"/>
    <xf numFmtId="0" fontId="6" fillId="0" borderId="0"/>
    <xf numFmtId="0" fontId="2" fillId="0" borderId="0">
      <alignment vertical="center"/>
    </xf>
    <xf numFmtId="0" fontId="2" fillId="0" borderId="0">
      <alignment vertical="center"/>
    </xf>
    <xf numFmtId="0" fontId="1" fillId="0" borderId="0">
      <alignment vertical="center"/>
    </xf>
    <xf numFmtId="0" fontId="38" fillId="0" borderId="0" applyNumberFormat="0" applyFill="0" applyBorder="0" applyAlignment="0" applyProtection="0"/>
    <xf numFmtId="43" fontId="1" fillId="0" borderId="0" applyFont="0" applyFill="0" applyBorder="0" applyAlignment="0" applyProtection="0">
      <alignment vertical="center"/>
    </xf>
    <xf numFmtId="0" fontId="6" fillId="0" borderId="0">
      <protection locked="0"/>
    </xf>
    <xf numFmtId="0" fontId="51" fillId="0" borderId="0" applyNumberFormat="0" applyFill="0" applyBorder="0" applyAlignment="0" applyProtection="0">
      <alignment vertical="top"/>
      <protection locked="0"/>
    </xf>
  </cellStyleXfs>
  <cellXfs count="953">
    <xf numFmtId="0" fontId="0" fillId="0" borderId="0" xfId="0">
      <alignment vertical="center"/>
    </xf>
    <xf numFmtId="0" fontId="9" fillId="2" borderId="0" xfId="0" applyFont="1" applyFill="1">
      <alignment vertical="center"/>
    </xf>
    <xf numFmtId="0" fontId="33" fillId="2" borderId="0" xfId="2" applyFont="1" applyFill="1" applyBorder="1" applyAlignment="1"/>
    <xf numFmtId="0" fontId="34" fillId="2" borderId="0" xfId="0" applyFont="1" applyFill="1">
      <alignment vertical="center"/>
    </xf>
    <xf numFmtId="0" fontId="33" fillId="0" borderId="3" xfId="5" applyFont="1" applyFill="1" applyBorder="1" applyAlignment="1">
      <alignment horizontal="center" vertical="center" wrapText="1"/>
    </xf>
    <xf numFmtId="0" fontId="9" fillId="2" borderId="0" xfId="0" applyFont="1" applyFill="1" applyAlignment="1">
      <alignment vertical="center"/>
    </xf>
    <xf numFmtId="0" fontId="9" fillId="2" borderId="0" xfId="0" applyFont="1" applyFill="1" applyAlignment="1">
      <alignment horizontal="left" vertical="center" indent="1"/>
    </xf>
    <xf numFmtId="0" fontId="34" fillId="0" borderId="2" xfId="0" applyFont="1" applyBorder="1">
      <alignment vertical="center"/>
    </xf>
    <xf numFmtId="0" fontId="9" fillId="0" borderId="0" xfId="0" applyFont="1" applyFill="1">
      <alignment vertical="center"/>
    </xf>
    <xf numFmtId="0" fontId="34" fillId="2" borderId="1" xfId="0" applyFont="1" applyFill="1" applyBorder="1" applyAlignment="1">
      <alignment horizontal="center" vertical="center"/>
    </xf>
    <xf numFmtId="0" fontId="9" fillId="2" borderId="0" xfId="0" applyFont="1" applyFill="1" applyBorder="1">
      <alignment vertical="center"/>
    </xf>
    <xf numFmtId="0" fontId="33" fillId="2" borderId="0" xfId="2" applyFont="1" applyFill="1" applyBorder="1" applyAlignment="1">
      <alignment horizontal="right"/>
    </xf>
    <xf numFmtId="0" fontId="9" fillId="2" borderId="2" xfId="0" applyFont="1" applyFill="1" applyBorder="1">
      <alignment vertical="center"/>
    </xf>
    <xf numFmtId="0" fontId="34" fillId="2" borderId="0" xfId="0" applyFont="1" applyFill="1" applyAlignment="1">
      <alignment vertical="center"/>
    </xf>
    <xf numFmtId="0" fontId="34" fillId="2" borderId="36" xfId="0" applyFont="1" applyFill="1" applyBorder="1" applyAlignment="1">
      <alignment horizontal="center" vertical="center"/>
    </xf>
    <xf numFmtId="177" fontId="34" fillId="2" borderId="0" xfId="7" applyNumberFormat="1" applyFont="1" applyFill="1" applyAlignment="1">
      <alignment vertical="center"/>
    </xf>
    <xf numFmtId="177" fontId="34" fillId="2" borderId="0" xfId="7" applyNumberFormat="1" applyFont="1" applyFill="1" applyBorder="1" applyAlignment="1">
      <alignment horizontal="center" vertical="center"/>
    </xf>
    <xf numFmtId="0" fontId="9" fillId="2" borderId="0" xfId="7" applyFont="1" applyFill="1">
      <alignment vertical="center"/>
    </xf>
    <xf numFmtId="0" fontId="34" fillId="2" borderId="0" xfId="7" applyFont="1" applyFill="1">
      <alignment vertical="center"/>
    </xf>
    <xf numFmtId="177" fontId="9" fillId="2" borderId="0" xfId="7" applyNumberFormat="1" applyFont="1" applyFill="1">
      <alignment vertical="center"/>
    </xf>
    <xf numFmtId="0" fontId="9" fillId="2" borderId="0" xfId="7" applyFont="1" applyFill="1" applyBorder="1">
      <alignment vertical="center"/>
    </xf>
    <xf numFmtId="0" fontId="37" fillId="2" borderId="0" xfId="7" applyFont="1" applyFill="1" applyBorder="1">
      <alignment vertical="center"/>
    </xf>
    <xf numFmtId="0" fontId="9" fillId="2" borderId="0" xfId="0" applyFont="1" applyFill="1" applyAlignment="1">
      <alignment horizontal="left" vertical="top" wrapText="1"/>
    </xf>
    <xf numFmtId="43" fontId="9" fillId="2" borderId="0" xfId="1" applyFont="1" applyFill="1">
      <alignment vertical="center"/>
    </xf>
    <xf numFmtId="0" fontId="9" fillId="2" borderId="0" xfId="0" applyFont="1" applyFill="1" applyAlignment="1">
      <alignment horizontal="left" vertical="top"/>
    </xf>
    <xf numFmtId="177" fontId="34" fillId="2" borderId="0" xfId="7" applyNumberFormat="1" applyFont="1" applyFill="1" applyAlignment="1">
      <alignment horizontal="center" vertical="center"/>
    </xf>
    <xf numFmtId="0" fontId="33" fillId="2" borderId="0" xfId="7" applyFont="1" applyFill="1" applyAlignment="1">
      <alignment horizontal="right" vertical="center"/>
    </xf>
    <xf numFmtId="0" fontId="33" fillId="2" borderId="0" xfId="0" applyFont="1" applyFill="1" applyBorder="1" applyAlignment="1">
      <alignment horizontal="right" vertical="center" wrapText="1"/>
    </xf>
    <xf numFmtId="0" fontId="9" fillId="2" borderId="33" xfId="0" applyFont="1" applyFill="1" applyBorder="1" applyAlignment="1">
      <alignment horizontal="center" vertical="center"/>
    </xf>
    <xf numFmtId="0" fontId="9" fillId="2" borderId="0" xfId="0" applyFont="1" applyFill="1" applyAlignment="1">
      <alignment horizontal="center" vertical="center"/>
    </xf>
    <xf numFmtId="0" fontId="9" fillId="2" borderId="35" xfId="0" applyFont="1" applyFill="1" applyBorder="1" applyAlignment="1">
      <alignment horizontal="center" vertical="center"/>
    </xf>
    <xf numFmtId="0" fontId="34" fillId="2" borderId="4" xfId="0" applyFont="1" applyFill="1" applyBorder="1" applyAlignment="1">
      <alignment horizontal="center" vertical="center"/>
    </xf>
    <xf numFmtId="43" fontId="35" fillId="2" borderId="0" xfId="3" applyNumberFormat="1" applyFont="1" applyFill="1" applyBorder="1" applyAlignment="1"/>
    <xf numFmtId="0" fontId="34" fillId="2" borderId="0" xfId="0" applyFont="1" applyFill="1" applyBorder="1" applyAlignment="1">
      <alignment horizontal="center" vertical="center"/>
    </xf>
    <xf numFmtId="0" fontId="9" fillId="2" borderId="0" xfId="0" applyFont="1" applyFill="1" applyBorder="1" applyAlignment="1">
      <alignment horizontal="center" vertical="center"/>
    </xf>
    <xf numFmtId="10" fontId="35" fillId="0" borderId="0" xfId="6" applyNumberFormat="1" applyFont="1" applyFill="1" applyBorder="1" applyAlignment="1">
      <alignment horizontal="center" vertical="center"/>
    </xf>
    <xf numFmtId="0" fontId="9" fillId="2" borderId="0" xfId="0" applyFont="1" applyFill="1" applyAlignment="1">
      <alignment horizontal="left" vertical="center" indent="2"/>
    </xf>
    <xf numFmtId="0" fontId="9" fillId="2" borderId="0" xfId="0" applyFont="1" applyFill="1" applyAlignment="1">
      <alignment horizontal="left" vertical="center"/>
    </xf>
    <xf numFmtId="3" fontId="35" fillId="2" borderId="0" xfId="0" applyNumberFormat="1" applyFont="1" applyFill="1" applyBorder="1" applyAlignment="1">
      <alignment horizontal="left" vertical="center"/>
    </xf>
    <xf numFmtId="0" fontId="35" fillId="2" borderId="0" xfId="0" applyFont="1" applyFill="1">
      <alignment vertical="center"/>
    </xf>
    <xf numFmtId="10" fontId="35" fillId="2" borderId="0" xfId="6" applyNumberFormat="1" applyFont="1" applyFill="1" applyBorder="1" applyAlignment="1">
      <alignment horizontal="center" vertical="center"/>
    </xf>
    <xf numFmtId="176" fontId="9" fillId="0" borderId="0" xfId="1" applyNumberFormat="1" applyFont="1" applyFill="1" applyBorder="1" applyAlignment="1">
      <alignment horizontal="left" vertical="center"/>
    </xf>
    <xf numFmtId="0" fontId="9" fillId="2" borderId="0" xfId="0" applyFont="1" applyFill="1" applyAlignment="1">
      <alignment horizontal="left" vertical="top" indent="1"/>
    </xf>
    <xf numFmtId="0" fontId="34" fillId="2" borderId="0" xfId="0" applyFont="1" applyFill="1" applyBorder="1">
      <alignment vertical="center"/>
    </xf>
    <xf numFmtId="0" fontId="33" fillId="0" borderId="48" xfId="0" applyFont="1" applyFill="1" applyBorder="1" applyAlignment="1">
      <alignment horizontal="center" vertical="center" wrapText="1"/>
    </xf>
    <xf numFmtId="0" fontId="9" fillId="2" borderId="47" xfId="0" applyFont="1" applyFill="1" applyBorder="1">
      <alignment vertical="center"/>
    </xf>
    <xf numFmtId="0" fontId="34" fillId="2" borderId="18" xfId="0" applyFont="1" applyFill="1" applyBorder="1" applyAlignment="1">
      <alignment vertical="center"/>
    </xf>
    <xf numFmtId="0" fontId="34" fillId="2" borderId="46" xfId="0" applyFont="1" applyFill="1" applyBorder="1" applyAlignment="1">
      <alignment vertical="center" wrapText="1"/>
    </xf>
    <xf numFmtId="0" fontId="34" fillId="2" borderId="46" xfId="0" applyFont="1" applyFill="1" applyBorder="1" applyAlignment="1">
      <alignment vertical="center"/>
    </xf>
    <xf numFmtId="0" fontId="34" fillId="2" borderId="50" xfId="0" applyFont="1" applyFill="1" applyBorder="1" applyAlignment="1">
      <alignment vertical="center"/>
    </xf>
    <xf numFmtId="0" fontId="34" fillId="2" borderId="40" xfId="0" applyFont="1" applyFill="1" applyBorder="1" applyAlignment="1">
      <alignment horizontal="center" vertical="center"/>
    </xf>
    <xf numFmtId="0" fontId="34" fillId="2" borderId="3" xfId="0" applyFont="1" applyFill="1" applyBorder="1">
      <alignment vertical="center"/>
    </xf>
    <xf numFmtId="0" fontId="35" fillId="0" borderId="0" xfId="5" applyFont="1" applyBorder="1" applyAlignment="1">
      <alignment horizontal="left" vertical="top"/>
    </xf>
    <xf numFmtId="0" fontId="41" fillId="2" borderId="0" xfId="0" applyFont="1" applyFill="1">
      <alignment vertical="center"/>
    </xf>
    <xf numFmtId="0" fontId="41" fillId="2" borderId="0" xfId="0" applyFont="1" applyFill="1" applyAlignment="1">
      <alignment horizontal="left" vertical="center"/>
    </xf>
    <xf numFmtId="0" fontId="34" fillId="2" borderId="3" xfId="0" applyFont="1" applyFill="1" applyBorder="1" applyAlignment="1">
      <alignment horizontal="center" vertical="center"/>
    </xf>
    <xf numFmtId="0" fontId="40" fillId="2" borderId="0" xfId="0" applyFont="1" applyFill="1">
      <alignment vertical="center"/>
    </xf>
    <xf numFmtId="0" fontId="34" fillId="2" borderId="4" xfId="7" applyFont="1" applyFill="1" applyBorder="1" applyAlignment="1">
      <alignment horizontal="center" vertical="center"/>
    </xf>
    <xf numFmtId="0" fontId="9" fillId="0" borderId="0" xfId="7" applyFont="1" applyFill="1" applyBorder="1">
      <alignment vertical="center"/>
    </xf>
    <xf numFmtId="0" fontId="9" fillId="0" borderId="0" xfId="0" applyFont="1" applyFill="1" applyAlignment="1">
      <alignment horizontal="left" vertical="top"/>
    </xf>
    <xf numFmtId="0" fontId="33" fillId="2" borderId="0" xfId="0" applyFont="1" applyFill="1" applyBorder="1" applyAlignment="1">
      <alignment horizontal="left" vertical="center" wrapText="1"/>
    </xf>
    <xf numFmtId="0" fontId="34" fillId="0" borderId="3" xfId="0" applyFont="1" applyBorder="1" applyAlignment="1">
      <alignment horizontal="center" vertical="center"/>
    </xf>
    <xf numFmtId="49" fontId="9" fillId="2" borderId="0" xfId="7" applyNumberFormat="1" applyFont="1" applyFill="1">
      <alignment vertical="center"/>
    </xf>
    <xf numFmtId="49" fontId="34" fillId="2" borderId="0" xfId="7" applyNumberFormat="1" applyFont="1" applyFill="1" applyAlignment="1">
      <alignment horizontal="center" vertical="center"/>
    </xf>
    <xf numFmtId="0" fontId="33" fillId="2" borderId="0" xfId="7" applyFont="1" applyFill="1">
      <alignment vertical="center"/>
    </xf>
    <xf numFmtId="0" fontId="9" fillId="2" borderId="0" xfId="7" applyNumberFormat="1" applyFont="1" applyFill="1" applyAlignment="1">
      <alignment horizontal="right" vertical="center"/>
    </xf>
    <xf numFmtId="49" fontId="34" fillId="2" borderId="3" xfId="7" applyNumberFormat="1" applyFont="1" applyFill="1" applyBorder="1" applyAlignment="1">
      <alignment horizontal="center" vertical="center"/>
    </xf>
    <xf numFmtId="0" fontId="34" fillId="2" borderId="3" xfId="7" applyFont="1" applyFill="1" applyBorder="1" applyAlignment="1">
      <alignment horizontal="center" vertical="center" wrapText="1"/>
    </xf>
    <xf numFmtId="0" fontId="34" fillId="0" borderId="0" xfId="7" applyFont="1" applyFill="1" applyBorder="1" applyAlignment="1">
      <alignment horizontal="center" vertical="center"/>
    </xf>
    <xf numFmtId="49" fontId="9" fillId="0" borderId="0" xfId="14" applyNumberFormat="1" applyFont="1" applyFill="1" applyBorder="1">
      <alignment vertical="center"/>
    </xf>
    <xf numFmtId="9" fontId="9" fillId="0" borderId="0" xfId="14" applyFont="1" applyFill="1" applyBorder="1">
      <alignment vertical="center"/>
    </xf>
    <xf numFmtId="49" fontId="9" fillId="0" borderId="0" xfId="0" applyNumberFormat="1" applyFont="1" applyFill="1">
      <alignment vertical="center"/>
    </xf>
    <xf numFmtId="0" fontId="34" fillId="2" borderId="0" xfId="0" applyFont="1" applyFill="1" applyAlignment="1">
      <alignment horizontal="left" vertical="center"/>
    </xf>
    <xf numFmtId="0" fontId="40" fillId="0" borderId="0" xfId="0" applyFont="1" applyFill="1" applyAlignment="1">
      <alignment horizontal="center" vertical="center"/>
    </xf>
    <xf numFmtId="0" fontId="37" fillId="0" borderId="0" xfId="0" applyFont="1" applyFill="1">
      <alignment vertical="center"/>
    </xf>
    <xf numFmtId="0" fontId="40" fillId="0" borderId="0" xfId="7" applyFont="1" applyFill="1">
      <alignment vertical="center"/>
    </xf>
    <xf numFmtId="0" fontId="34" fillId="0" borderId="0" xfId="0" applyFont="1" applyFill="1" applyAlignment="1">
      <alignment horizontal="center" vertical="center"/>
    </xf>
    <xf numFmtId="0" fontId="41" fillId="2" borderId="0" xfId="0" applyFont="1" applyFill="1" applyBorder="1" applyAlignment="1">
      <alignment horizontal="center" vertical="center"/>
    </xf>
    <xf numFmtId="0" fontId="42" fillId="2" borderId="0" xfId="65" applyFont="1" applyFill="1" applyBorder="1" applyAlignment="1">
      <alignment horizontal="centerContinuous" vertical="center"/>
    </xf>
    <xf numFmtId="0" fontId="43" fillId="2" borderId="0" xfId="65" applyFont="1" applyFill="1" applyBorder="1" applyAlignment="1">
      <alignment horizontal="centerContinuous" vertical="center"/>
    </xf>
    <xf numFmtId="43" fontId="9" fillId="2" borderId="0" xfId="0" applyNumberFormat="1" applyFont="1" applyFill="1">
      <alignment vertical="center"/>
    </xf>
    <xf numFmtId="0" fontId="34" fillId="0" borderId="3"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9" fillId="2" borderId="0" xfId="0" applyFont="1" applyFill="1" applyBorder="1" applyAlignment="1">
      <alignment vertical="center"/>
    </xf>
    <xf numFmtId="3" fontId="40" fillId="2" borderId="0" xfId="0" applyNumberFormat="1" applyFont="1" applyFill="1" applyBorder="1" applyAlignment="1">
      <alignment horizontal="left" vertical="center"/>
    </xf>
    <xf numFmtId="3"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xf>
    <xf numFmtId="176" fontId="9" fillId="2" borderId="0" xfId="0" applyNumberFormat="1" applyFont="1" applyFill="1">
      <alignment vertical="center"/>
    </xf>
    <xf numFmtId="0" fontId="9" fillId="0" borderId="0" xfId="0" applyFont="1" applyFill="1" applyAlignment="1">
      <alignment horizontal="center" vertical="center"/>
    </xf>
    <xf numFmtId="0" fontId="9" fillId="2" borderId="0" xfId="0" applyFont="1" applyFill="1" applyAlignment="1">
      <alignment horizontal="centerContinuous" vertical="center"/>
    </xf>
    <xf numFmtId="0" fontId="34" fillId="0" borderId="5" xfId="65" applyFont="1" applyBorder="1" applyAlignment="1">
      <alignment horizontal="center" vertical="center"/>
    </xf>
    <xf numFmtId="0" fontId="34" fillId="0" borderId="7" xfId="65" applyFont="1" applyBorder="1" applyAlignment="1">
      <alignment horizontal="center" vertical="center"/>
    </xf>
    <xf numFmtId="0" fontId="34" fillId="0" borderId="9" xfId="65" applyFont="1" applyBorder="1" applyAlignment="1">
      <alignment horizontal="center" vertical="center"/>
    </xf>
    <xf numFmtId="0" fontId="34" fillId="0" borderId="3" xfId="65" applyFont="1" applyBorder="1" applyAlignment="1">
      <alignment horizontal="center" vertical="center"/>
    </xf>
    <xf numFmtId="0" fontId="34" fillId="2" borderId="0" xfId="0" applyFont="1" applyFill="1" applyAlignment="1">
      <alignment horizontal="right" vertical="center"/>
    </xf>
    <xf numFmtId="0" fontId="35" fillId="2" borderId="0" xfId="0" applyFont="1" applyFill="1" applyBorder="1" applyAlignment="1">
      <alignment horizontal="left" vertical="center"/>
    </xf>
    <xf numFmtId="0" fontId="35" fillId="2" borderId="0" xfId="0" applyFont="1" applyFill="1" applyBorder="1" applyAlignment="1">
      <alignment vertical="center"/>
    </xf>
    <xf numFmtId="10" fontId="9" fillId="0" borderId="61" xfId="14" applyNumberFormat="1" applyFont="1" applyFill="1" applyBorder="1">
      <alignment vertical="center"/>
    </xf>
    <xf numFmtId="10" fontId="9" fillId="0" borderId="62" xfId="14" applyNumberFormat="1" applyFont="1" applyFill="1" applyBorder="1">
      <alignment vertical="center"/>
    </xf>
    <xf numFmtId="10" fontId="9" fillId="0" borderId="60" xfId="14" applyNumberFormat="1" applyFont="1" applyFill="1" applyBorder="1">
      <alignment vertical="center"/>
    </xf>
    <xf numFmtId="10" fontId="9" fillId="0" borderId="65" xfId="14" applyNumberFormat="1" applyFont="1" applyFill="1" applyBorder="1">
      <alignment vertical="center"/>
    </xf>
    <xf numFmtId="10" fontId="9" fillId="0" borderId="56" xfId="14" applyNumberFormat="1" applyFont="1" applyFill="1" applyBorder="1">
      <alignment vertical="center"/>
    </xf>
    <xf numFmtId="0" fontId="34" fillId="0" borderId="0" xfId="0" applyFont="1" applyFill="1" applyBorder="1" applyAlignment="1">
      <alignment horizontal="left" vertical="center"/>
    </xf>
    <xf numFmtId="10" fontId="34" fillId="0" borderId="0" xfId="14" applyNumberFormat="1" applyFont="1" applyFill="1" applyBorder="1">
      <alignment vertical="center"/>
    </xf>
    <xf numFmtId="10" fontId="34" fillId="0" borderId="60" xfId="14" applyNumberFormat="1" applyFont="1" applyFill="1" applyBorder="1" applyAlignment="1">
      <alignment horizontal="center" vertical="center"/>
    </xf>
    <xf numFmtId="10" fontId="34" fillId="0" borderId="65" xfId="14" applyNumberFormat="1" applyFont="1" applyFill="1" applyBorder="1" applyAlignment="1">
      <alignment horizontal="center" vertical="center"/>
    </xf>
    <xf numFmtId="10" fontId="34" fillId="0" borderId="56" xfId="14" applyNumberFormat="1" applyFont="1" applyFill="1" applyBorder="1" applyAlignment="1">
      <alignment horizontal="center" vertical="center"/>
    </xf>
    <xf numFmtId="177" fontId="46" fillId="2" borderId="0" xfId="7" applyNumberFormat="1" applyFont="1" applyFill="1" applyAlignment="1">
      <alignment horizontal="centerContinuous" vertical="center"/>
    </xf>
    <xf numFmtId="49" fontId="9" fillId="2" borderId="0" xfId="7" applyNumberFormat="1" applyFont="1" applyFill="1" applyAlignment="1">
      <alignment horizontal="centerContinuous" vertical="center"/>
    </xf>
    <xf numFmtId="177" fontId="34" fillId="2" borderId="0" xfId="7" applyNumberFormat="1" applyFont="1" applyFill="1" applyAlignment="1">
      <alignment horizontal="centerContinuous" vertical="center"/>
    </xf>
    <xf numFmtId="0" fontId="47" fillId="2" borderId="0" xfId="0" applyFont="1" applyFill="1" applyAlignment="1">
      <alignment horizontal="centerContinuous" vertical="center"/>
    </xf>
    <xf numFmtId="0" fontId="33" fillId="0" borderId="0" xfId="2" applyFont="1" applyFill="1" applyBorder="1" applyAlignment="1">
      <alignment horizontal="centerContinuous"/>
    </xf>
    <xf numFmtId="0" fontId="33" fillId="2" borderId="0" xfId="2" applyFont="1" applyFill="1" applyBorder="1" applyAlignment="1">
      <alignment horizontal="centerContinuous"/>
    </xf>
    <xf numFmtId="0" fontId="33" fillId="0" borderId="53" xfId="5" applyFont="1" applyFill="1" applyBorder="1" applyAlignment="1">
      <alignment vertical="center"/>
    </xf>
    <xf numFmtId="0" fontId="47" fillId="2" borderId="0" xfId="0" applyFont="1" applyFill="1">
      <alignment vertical="center"/>
    </xf>
    <xf numFmtId="0" fontId="37" fillId="0" borderId="0" xfId="7" applyFont="1" applyFill="1">
      <alignment vertical="center"/>
    </xf>
    <xf numFmtId="0" fontId="50" fillId="2" borderId="0" xfId="0" applyFont="1" applyFill="1">
      <alignment vertical="center"/>
    </xf>
    <xf numFmtId="0" fontId="9" fillId="2" borderId="0" xfId="65" applyFont="1" applyFill="1" applyAlignment="1">
      <alignment horizontal="left" vertical="center"/>
    </xf>
    <xf numFmtId="0" fontId="34" fillId="2" borderId="68" xfId="0" applyFont="1" applyFill="1" applyBorder="1">
      <alignment vertical="center"/>
    </xf>
    <xf numFmtId="0" fontId="34" fillId="2" borderId="73" xfId="0" applyFont="1" applyFill="1" applyBorder="1">
      <alignment vertical="center"/>
    </xf>
    <xf numFmtId="0" fontId="9" fillId="2" borderId="68" xfId="0" applyFont="1" applyFill="1" applyBorder="1" applyAlignment="1">
      <alignment horizontal="center" vertical="center"/>
    </xf>
    <xf numFmtId="0" fontId="34" fillId="2" borderId="70" xfId="0" applyFont="1" applyFill="1" applyBorder="1">
      <alignment vertical="center"/>
    </xf>
    <xf numFmtId="0" fontId="34" fillId="0" borderId="68" xfId="0" applyFont="1" applyFill="1" applyBorder="1" applyAlignment="1">
      <alignment horizontal="center" vertical="center"/>
    </xf>
    <xf numFmtId="0" fontId="34" fillId="0" borderId="71" xfId="0" applyFont="1" applyFill="1" applyBorder="1" applyAlignment="1">
      <alignment horizontal="center" vertical="center"/>
    </xf>
    <xf numFmtId="0" fontId="33" fillId="0" borderId="67" xfId="0" applyFont="1" applyFill="1" applyBorder="1" applyAlignment="1">
      <alignment horizontal="center" wrapText="1"/>
    </xf>
    <xf numFmtId="0" fontId="34" fillId="0" borderId="67" xfId="0" applyFont="1" applyBorder="1">
      <alignment vertical="center"/>
    </xf>
    <xf numFmtId="10" fontId="9" fillId="0" borderId="68" xfId="14" applyNumberFormat="1" applyFont="1" applyBorder="1">
      <alignment vertical="center"/>
    </xf>
    <xf numFmtId="0" fontId="33" fillId="0" borderId="68" xfId="5" applyFont="1" applyFill="1" applyBorder="1" applyAlignment="1">
      <alignment horizontal="center" vertical="center" wrapText="1"/>
    </xf>
    <xf numFmtId="0" fontId="35" fillId="0" borderId="67" xfId="5" applyFont="1" applyFill="1" applyBorder="1" applyAlignment="1">
      <alignment horizontal="center"/>
    </xf>
    <xf numFmtId="0" fontId="35" fillId="0" borderId="67" xfId="5" applyFont="1" applyFill="1" applyBorder="1" applyAlignment="1">
      <alignment horizontal="center" vertical="center"/>
    </xf>
    <xf numFmtId="0" fontId="34" fillId="2" borderId="68" xfId="0" applyFont="1" applyFill="1" applyBorder="1" applyAlignment="1">
      <alignment horizontal="center" vertical="center"/>
    </xf>
    <xf numFmtId="0" fontId="33" fillId="2" borderId="72" xfId="2" applyFont="1" applyFill="1" applyBorder="1" applyAlignment="1">
      <alignment horizontal="left"/>
    </xf>
    <xf numFmtId="10" fontId="9" fillId="0" borderId="64" xfId="14" applyNumberFormat="1" applyFont="1" applyFill="1" applyBorder="1">
      <alignment vertical="center"/>
    </xf>
    <xf numFmtId="0" fontId="34" fillId="2" borderId="0" xfId="0" applyFont="1" applyFill="1" applyAlignment="1">
      <alignment horizontal="center" vertical="center"/>
    </xf>
    <xf numFmtId="0" fontId="34" fillId="2" borderId="3" xfId="0" applyFont="1" applyFill="1" applyBorder="1" applyAlignment="1">
      <alignment horizontal="center" vertical="center"/>
    </xf>
    <xf numFmtId="0" fontId="34" fillId="2" borderId="67" xfId="0" applyFont="1" applyFill="1" applyBorder="1" applyAlignment="1">
      <alignment horizontal="center" vertical="center"/>
    </xf>
    <xf numFmtId="0" fontId="9" fillId="2" borderId="71" xfId="0" applyFont="1" applyFill="1" applyBorder="1" applyAlignment="1">
      <alignment horizontal="center" vertical="center"/>
    </xf>
    <xf numFmtId="0" fontId="9" fillId="2" borderId="68" xfId="0" applyFont="1" applyFill="1" applyBorder="1">
      <alignment vertical="center"/>
    </xf>
    <xf numFmtId="0" fontId="33" fillId="2" borderId="0" xfId="2" applyFont="1" applyFill="1" applyBorder="1" applyAlignment="1">
      <alignment horizontal="center"/>
    </xf>
    <xf numFmtId="0" fontId="9" fillId="2" borderId="3" xfId="0" applyFont="1" applyFill="1" applyBorder="1">
      <alignment vertical="center"/>
    </xf>
    <xf numFmtId="0" fontId="34" fillId="2" borderId="73" xfId="0" applyFont="1" applyFill="1" applyBorder="1" applyAlignment="1">
      <alignment horizontal="center" vertical="center"/>
    </xf>
    <xf numFmtId="10" fontId="9" fillId="0" borderId="68" xfId="14" applyNumberFormat="1" applyFont="1" applyFill="1" applyBorder="1">
      <alignment vertical="center"/>
    </xf>
    <xf numFmtId="10" fontId="9" fillId="0" borderId="71" xfId="14" applyNumberFormat="1" applyFont="1" applyFill="1" applyBorder="1">
      <alignment vertical="center"/>
    </xf>
    <xf numFmtId="0" fontId="40" fillId="2" borderId="0" xfId="0" applyFont="1" applyFill="1" applyBorder="1" applyAlignment="1">
      <alignment horizontal="left" vertical="top"/>
    </xf>
    <xf numFmtId="0" fontId="9" fillId="0" borderId="67" xfId="0" applyFont="1" applyFill="1" applyBorder="1" applyAlignment="1">
      <alignment horizontal="left" vertical="center"/>
    </xf>
    <xf numFmtId="0" fontId="34" fillId="0" borderId="55" xfId="0" applyFont="1" applyFill="1" applyBorder="1" applyAlignment="1">
      <alignment horizontal="left" vertical="center"/>
    </xf>
    <xf numFmtId="0" fontId="34" fillId="0" borderId="63" xfId="0" applyFont="1" applyFill="1" applyBorder="1" applyAlignment="1">
      <alignment horizontal="left" vertical="center"/>
    </xf>
    <xf numFmtId="10" fontId="9" fillId="0" borderId="70" xfId="14" applyNumberFormat="1" applyFont="1" applyFill="1" applyBorder="1">
      <alignment vertical="center"/>
    </xf>
    <xf numFmtId="0" fontId="9" fillId="2" borderId="67" xfId="0" applyFont="1" applyFill="1" applyBorder="1" applyAlignment="1">
      <alignment vertical="center"/>
    </xf>
    <xf numFmtId="0" fontId="9" fillId="2" borderId="68" xfId="0" applyFont="1" applyFill="1" applyBorder="1" applyAlignment="1">
      <alignment vertical="center"/>
    </xf>
    <xf numFmtId="0" fontId="9" fillId="0" borderId="68" xfId="0" applyFont="1" applyFill="1" applyBorder="1" applyAlignment="1">
      <alignment vertical="center"/>
    </xf>
    <xf numFmtId="0" fontId="9" fillId="2" borderId="73" xfId="0" applyFont="1" applyFill="1" applyBorder="1">
      <alignment vertical="center"/>
    </xf>
    <xf numFmtId="0" fontId="9" fillId="2" borderId="68" xfId="0" applyFont="1" applyFill="1" applyBorder="1" applyAlignment="1">
      <alignment horizontal="left" vertical="center" wrapText="1"/>
    </xf>
    <xf numFmtId="0" fontId="9" fillId="2" borderId="68" xfId="0" applyFont="1" applyFill="1" applyBorder="1" applyAlignment="1">
      <alignment horizontal="left" vertical="center" indent="1"/>
    </xf>
    <xf numFmtId="0" fontId="9" fillId="2" borderId="68" xfId="0" applyFont="1" applyFill="1" applyBorder="1" applyAlignment="1">
      <alignment horizontal="left" vertical="center"/>
    </xf>
    <xf numFmtId="0" fontId="9" fillId="2" borderId="67" xfId="0" applyFont="1" applyFill="1" applyBorder="1" applyAlignment="1">
      <alignment horizontal="left" vertical="center" wrapText="1"/>
    </xf>
    <xf numFmtId="0" fontId="9" fillId="2" borderId="67" xfId="0" applyFont="1" applyFill="1" applyBorder="1" applyAlignment="1">
      <alignment horizontal="left" vertical="center" indent="2"/>
    </xf>
    <xf numFmtId="0" fontId="9" fillId="2" borderId="67" xfId="0" applyFont="1" applyFill="1" applyBorder="1">
      <alignment vertical="center"/>
    </xf>
    <xf numFmtId="0" fontId="9" fillId="2" borderId="72" xfId="0" applyFont="1" applyFill="1" applyBorder="1" applyAlignment="1">
      <alignment vertical="center" wrapText="1"/>
    </xf>
    <xf numFmtId="10" fontId="9" fillId="2" borderId="68" xfId="14" applyNumberFormat="1" applyFont="1" applyFill="1" applyBorder="1" applyAlignment="1">
      <alignment horizontal="center" vertical="center"/>
    </xf>
    <xf numFmtId="0" fontId="34" fillId="0" borderId="2" xfId="7" applyFont="1" applyFill="1" applyBorder="1" applyAlignment="1">
      <alignment horizontal="center" vertical="center"/>
    </xf>
    <xf numFmtId="0" fontId="33" fillId="0" borderId="68" xfId="5" applyFont="1" applyFill="1" applyBorder="1" applyAlignment="1">
      <alignment horizontal="center" vertical="center"/>
    </xf>
    <xf numFmtId="0" fontId="34" fillId="2" borderId="70" xfId="0" applyFont="1" applyFill="1" applyBorder="1" applyAlignment="1">
      <alignment horizontal="center" vertical="center"/>
    </xf>
    <xf numFmtId="0" fontId="34" fillId="0" borderId="0" xfId="7" applyFont="1" applyFill="1">
      <alignment vertical="center"/>
    </xf>
    <xf numFmtId="0" fontId="34" fillId="0" borderId="72" xfId="0" applyFont="1" applyFill="1" applyBorder="1">
      <alignment vertical="center"/>
    </xf>
    <xf numFmtId="0" fontId="34" fillId="0" borderId="4" xfId="0" applyFont="1" applyFill="1" applyBorder="1" applyAlignment="1">
      <alignment horizontal="center" vertical="center"/>
    </xf>
    <xf numFmtId="0" fontId="34" fillId="2" borderId="3" xfId="7" applyFont="1" applyFill="1" applyBorder="1" applyAlignment="1">
      <alignment horizontal="center" vertical="center"/>
    </xf>
    <xf numFmtId="0" fontId="45" fillId="2" borderId="0" xfId="2" applyFont="1" applyFill="1" applyBorder="1" applyAlignment="1">
      <alignment horizontal="centerContinuous" vertical="center"/>
    </xf>
    <xf numFmtId="0" fontId="52" fillId="2" borderId="0" xfId="2" applyFont="1" applyFill="1" applyBorder="1" applyAlignment="1">
      <alignment horizontal="centerContinuous" vertical="center"/>
    </xf>
    <xf numFmtId="0" fontId="53" fillId="2" borderId="0" xfId="0" applyFont="1" applyFill="1" applyAlignment="1">
      <alignment horizontal="centerContinuous" vertical="center"/>
    </xf>
    <xf numFmtId="0" fontId="34" fillId="2" borderId="67" xfId="0" applyFont="1" applyFill="1" applyBorder="1" applyAlignment="1">
      <alignment horizontal="center" vertical="center"/>
    </xf>
    <xf numFmtId="0" fontId="34" fillId="2" borderId="2" xfId="0" applyFont="1" applyFill="1" applyBorder="1" applyAlignment="1">
      <alignment horizontal="center" vertical="center"/>
    </xf>
    <xf numFmtId="0" fontId="33" fillId="0" borderId="4" xfId="5" applyFont="1" applyFill="1" applyBorder="1" applyAlignment="1">
      <alignment horizontal="center" vertical="center" wrapText="1"/>
    </xf>
    <xf numFmtId="0" fontId="33" fillId="0" borderId="71" xfId="5" applyFont="1" applyFill="1" applyBorder="1" applyAlignment="1">
      <alignment horizontal="center" vertical="center" wrapText="1"/>
    </xf>
    <xf numFmtId="0" fontId="9" fillId="24" borderId="68" xfId="0" applyFont="1" applyFill="1" applyBorder="1" applyAlignment="1">
      <alignment horizontal="center" vertical="center"/>
    </xf>
    <xf numFmtId="0" fontId="9" fillId="24" borderId="71" xfId="0" applyFont="1" applyFill="1" applyBorder="1" applyAlignment="1">
      <alignment horizontal="center" vertical="center"/>
    </xf>
    <xf numFmtId="0" fontId="9" fillId="2" borderId="68" xfId="0" applyFont="1" applyFill="1" applyBorder="1" applyAlignment="1">
      <alignment horizontal="left" vertical="center" indent="2"/>
    </xf>
    <xf numFmtId="0" fontId="9" fillId="2" borderId="67" xfId="0" applyFont="1" applyFill="1" applyBorder="1" applyAlignment="1">
      <alignment horizontal="left" vertical="center" wrapText="1" indent="2"/>
    </xf>
    <xf numFmtId="0" fontId="9" fillId="2" borderId="67" xfId="0" applyFont="1" applyFill="1" applyBorder="1" applyAlignment="1">
      <alignment horizontal="left" vertical="center" wrapText="1" indent="1"/>
    </xf>
    <xf numFmtId="0" fontId="9" fillId="0" borderId="67" xfId="0" applyFont="1" applyFill="1" applyBorder="1">
      <alignment vertical="center"/>
    </xf>
    <xf numFmtId="0" fontId="9" fillId="0" borderId="67" xfId="0" applyFont="1" applyFill="1" applyBorder="1" applyAlignment="1">
      <alignment vertical="center"/>
    </xf>
    <xf numFmtId="0" fontId="9" fillId="0" borderId="67" xfId="0" applyFont="1" applyFill="1" applyBorder="1" applyAlignment="1">
      <alignment vertical="center" wrapText="1"/>
    </xf>
    <xf numFmtId="0" fontId="9" fillId="2" borderId="0" xfId="0" applyFont="1" applyFill="1" applyAlignment="1"/>
    <xf numFmtId="0" fontId="34" fillId="2" borderId="0" xfId="0" applyFont="1" applyFill="1" applyAlignment="1"/>
    <xf numFmtId="177" fontId="34" fillId="2" borderId="0" xfId="7" applyNumberFormat="1" applyFont="1" applyFill="1" applyAlignment="1">
      <alignment horizontal="left"/>
    </xf>
    <xf numFmtId="0" fontId="34" fillId="0" borderId="68" xfId="0" applyFont="1" applyFill="1" applyBorder="1" applyAlignment="1">
      <alignment horizontal="center" vertical="center" wrapText="1"/>
    </xf>
    <xf numFmtId="0" fontId="9" fillId="2" borderId="0" xfId="0" applyFont="1" applyFill="1" applyAlignment="1">
      <alignment horizontal="centerContinuous"/>
    </xf>
    <xf numFmtId="10" fontId="9" fillId="2" borderId="68" xfId="14" applyNumberFormat="1" applyFont="1" applyFill="1" applyBorder="1" applyAlignment="1">
      <alignment vertical="center"/>
    </xf>
    <xf numFmtId="0" fontId="34" fillId="2" borderId="72" xfId="0" applyFont="1" applyFill="1" applyBorder="1" applyAlignment="1">
      <alignment horizontal="center" vertical="center"/>
    </xf>
    <xf numFmtId="0" fontId="40" fillId="0" borderId="0" xfId="0" applyFont="1" applyFill="1">
      <alignment vertical="center"/>
    </xf>
    <xf numFmtId="49" fontId="34" fillId="0" borderId="3" xfId="7" applyNumberFormat="1" applyFont="1" applyFill="1" applyBorder="1" applyAlignment="1">
      <alignment horizontal="center" vertical="center"/>
    </xf>
    <xf numFmtId="0" fontId="34" fillId="0" borderId="3" xfId="7" applyFont="1" applyFill="1" applyBorder="1" applyAlignment="1">
      <alignment horizontal="center" vertical="center"/>
    </xf>
    <xf numFmtId="0" fontId="34" fillId="0" borderId="4" xfId="7" applyFont="1" applyFill="1" applyBorder="1" applyAlignment="1">
      <alignment horizontal="center" vertical="center"/>
    </xf>
    <xf numFmtId="0" fontId="34" fillId="0" borderId="13" xfId="7" applyFont="1" applyFill="1" applyBorder="1" applyAlignment="1">
      <alignment horizontal="left" vertical="center"/>
    </xf>
    <xf numFmtId="176" fontId="9" fillId="2" borderId="0" xfId="7" applyNumberFormat="1" applyFont="1" applyFill="1">
      <alignment vertical="center"/>
    </xf>
    <xf numFmtId="0" fontId="9" fillId="0" borderId="75" xfId="5" applyFont="1" applyFill="1" applyBorder="1" applyAlignment="1">
      <alignment horizontal="center" vertical="center"/>
    </xf>
    <xf numFmtId="0" fontId="9" fillId="0" borderId="75" xfId="5" applyFont="1" applyFill="1" applyBorder="1" applyAlignment="1">
      <alignment horizontal="center" vertical="center" wrapText="1"/>
    </xf>
    <xf numFmtId="0" fontId="33" fillId="0" borderId="77" xfId="5" applyFont="1" applyFill="1" applyBorder="1" applyAlignment="1">
      <alignment horizontal="center" vertical="center"/>
    </xf>
    <xf numFmtId="0" fontId="33" fillId="0" borderId="53" xfId="5" applyFont="1" applyFill="1" applyBorder="1" applyAlignment="1">
      <alignment horizontal="center" vertical="center"/>
    </xf>
    <xf numFmtId="43" fontId="33" fillId="0" borderId="76" xfId="1" applyFont="1" applyFill="1" applyBorder="1" applyAlignment="1">
      <alignment horizontal="center" vertical="center"/>
    </xf>
    <xf numFmtId="0" fontId="34" fillId="2" borderId="71" xfId="0" applyFont="1" applyFill="1" applyBorder="1" applyAlignment="1">
      <alignment horizontal="center" vertical="center"/>
    </xf>
    <xf numFmtId="179" fontId="9" fillId="2" borderId="67" xfId="0" applyNumberFormat="1" applyFont="1" applyFill="1" applyBorder="1">
      <alignment vertical="center"/>
    </xf>
    <xf numFmtId="43" fontId="33" fillId="0" borderId="72" xfId="1" applyFont="1" applyFill="1" applyBorder="1" applyAlignment="1">
      <alignment horizontal="center" vertical="center"/>
    </xf>
    <xf numFmtId="0" fontId="34" fillId="0" borderId="0" xfId="0" applyFont="1" applyFill="1" applyBorder="1">
      <alignment vertical="center"/>
    </xf>
    <xf numFmtId="0" fontId="34" fillId="0" borderId="77" xfId="0" applyFont="1" applyBorder="1">
      <alignment vertical="center"/>
    </xf>
    <xf numFmtId="0" fontId="9" fillId="0" borderId="77" xfId="0" applyFont="1" applyBorder="1" applyAlignment="1">
      <alignment horizontal="left" vertical="center" indent="1"/>
    </xf>
    <xf numFmtId="0" fontId="34" fillId="0" borderId="77" xfId="0" applyFont="1" applyBorder="1" applyAlignment="1">
      <alignment horizontal="left" vertical="center" indent="1"/>
    </xf>
    <xf numFmtId="0" fontId="9" fillId="0" borderId="77" xfId="0" applyFont="1" applyBorder="1" applyAlignment="1">
      <alignment horizontal="left" vertical="center" wrapText="1" indent="1"/>
    </xf>
    <xf numFmtId="0" fontId="34" fillId="0" borderId="77" xfId="8" applyNumberFormat="1" applyFont="1" applyFill="1" applyBorder="1" applyAlignment="1">
      <alignment horizontal="left" vertical="center"/>
    </xf>
    <xf numFmtId="0" fontId="34" fillId="0" borderId="53" xfId="8" applyNumberFormat="1" applyFont="1" applyFill="1" applyBorder="1" applyAlignment="1">
      <alignment horizontal="left" vertical="center" wrapText="1"/>
    </xf>
    <xf numFmtId="0" fontId="33" fillId="0" borderId="76" xfId="65" applyFont="1" applyBorder="1" applyAlignment="1">
      <alignment horizontal="center" vertical="center"/>
    </xf>
    <xf numFmtId="0" fontId="9" fillId="24" borderId="73" xfId="0" applyFont="1" applyFill="1" applyBorder="1" applyAlignment="1">
      <alignment horizontal="center" vertical="center"/>
    </xf>
    <xf numFmtId="0" fontId="34" fillId="0" borderId="53" xfId="0" applyFont="1" applyBorder="1">
      <alignment vertical="center"/>
    </xf>
    <xf numFmtId="0" fontId="34" fillId="0" borderId="20" xfId="0" applyFont="1" applyBorder="1">
      <alignment vertical="center"/>
    </xf>
    <xf numFmtId="0" fontId="33" fillId="0" borderId="76" xfId="65" applyFont="1" applyFill="1" applyBorder="1" applyAlignment="1">
      <alignment horizontal="center" vertical="center"/>
    </xf>
    <xf numFmtId="0" fontId="33" fillId="0" borderId="73" xfId="65" applyFont="1" applyFill="1" applyBorder="1" applyAlignment="1">
      <alignment horizontal="center" vertical="center"/>
    </xf>
    <xf numFmtId="0" fontId="34" fillId="2" borderId="13" xfId="0" applyFont="1" applyFill="1" applyBorder="1">
      <alignment vertical="center"/>
    </xf>
    <xf numFmtId="0" fontId="9" fillId="0" borderId="0" xfId="7" applyFont="1" applyFill="1" applyBorder="1" applyAlignment="1">
      <alignment horizontal="center" vertical="center"/>
    </xf>
    <xf numFmtId="0" fontId="33" fillId="0" borderId="74" xfId="65" applyFont="1" applyFill="1" applyBorder="1" applyAlignment="1">
      <alignment horizontal="center" vertical="center"/>
    </xf>
    <xf numFmtId="0" fontId="33" fillId="0" borderId="72" xfId="65" applyFont="1" applyFill="1" applyBorder="1" applyAlignment="1">
      <alignment horizontal="center" vertical="center"/>
    </xf>
    <xf numFmtId="0" fontId="34" fillId="0" borderId="77" xfId="8" applyNumberFormat="1" applyFont="1" applyFill="1" applyBorder="1" applyAlignment="1">
      <alignment horizontal="left" vertical="center" wrapText="1"/>
    </xf>
    <xf numFmtId="0" fontId="34" fillId="2" borderId="67" xfId="0" applyFont="1" applyFill="1" applyBorder="1" applyAlignment="1">
      <alignment horizontal="center" vertical="center"/>
    </xf>
    <xf numFmtId="0" fontId="34" fillId="2" borderId="2" xfId="0" applyFont="1" applyFill="1" applyBorder="1" applyAlignment="1">
      <alignment horizontal="center" vertical="center"/>
    </xf>
    <xf numFmtId="0" fontId="34" fillId="0" borderId="77" xfId="8" applyNumberFormat="1" applyFont="1" applyFill="1" applyBorder="1" applyAlignment="1">
      <alignment horizontal="left" vertical="center" wrapText="1" indent="1"/>
    </xf>
    <xf numFmtId="0" fontId="41" fillId="0" borderId="0" xfId="0" applyFont="1" applyFill="1">
      <alignment vertical="center"/>
    </xf>
    <xf numFmtId="0" fontId="34" fillId="2" borderId="67" xfId="0" applyFont="1" applyFill="1" applyBorder="1" applyAlignment="1">
      <alignment horizontal="center" vertical="center"/>
    </xf>
    <xf numFmtId="0" fontId="9" fillId="0" borderId="77" xfId="0" applyFont="1" applyFill="1" applyBorder="1" applyAlignment="1">
      <alignment horizontal="left" vertical="center" indent="2"/>
    </xf>
    <xf numFmtId="3" fontId="34" fillId="2" borderId="3" xfId="0" applyNumberFormat="1" applyFont="1" applyFill="1" applyBorder="1" applyAlignment="1">
      <alignment horizontal="center" vertical="center"/>
    </xf>
    <xf numFmtId="3" fontId="34" fillId="2" borderId="5" xfId="0" applyNumberFormat="1" applyFont="1" applyFill="1" applyBorder="1" applyAlignment="1">
      <alignment horizontal="center" vertical="center"/>
    </xf>
    <xf numFmtId="3" fontId="34" fillId="2" borderId="4" xfId="0" applyNumberFormat="1" applyFont="1" applyFill="1" applyBorder="1" applyAlignment="1">
      <alignment horizontal="center" vertical="center"/>
    </xf>
    <xf numFmtId="0" fontId="34" fillId="0" borderId="20" xfId="7" applyFont="1" applyFill="1" applyBorder="1" applyAlignment="1">
      <alignment horizontal="left" vertical="center"/>
    </xf>
    <xf numFmtId="0" fontId="34" fillId="0" borderId="77" xfId="0" applyFont="1" applyFill="1" applyBorder="1">
      <alignment vertical="center"/>
    </xf>
    <xf numFmtId="0" fontId="9" fillId="0" borderId="77" xfId="0" applyFont="1" applyFill="1" applyBorder="1" applyAlignment="1">
      <alignment horizontal="left" vertical="center" indent="1"/>
    </xf>
    <xf numFmtId="0" fontId="34" fillId="0" borderId="77" xfId="0" applyFont="1" applyFill="1" applyBorder="1" applyAlignment="1">
      <alignment horizontal="left" vertical="center" indent="1"/>
    </xf>
    <xf numFmtId="0" fontId="9" fillId="0" borderId="77" xfId="0" applyFont="1" applyFill="1" applyBorder="1" applyAlignment="1">
      <alignment horizontal="left" vertical="center" wrapText="1" indent="1"/>
    </xf>
    <xf numFmtId="0" fontId="34" fillId="0" borderId="40" xfId="0" applyFont="1" applyFill="1" applyBorder="1" applyAlignment="1">
      <alignment horizontal="center" vertical="center"/>
    </xf>
    <xf numFmtId="0" fontId="34" fillId="0" borderId="12" xfId="0" applyFont="1" applyFill="1" applyBorder="1" applyAlignment="1">
      <alignment horizontal="center" vertical="center"/>
    </xf>
    <xf numFmtId="0" fontId="34" fillId="0" borderId="52" xfId="0" applyFont="1" applyFill="1" applyBorder="1" applyAlignment="1">
      <alignment horizontal="center" vertical="center" wrapText="1"/>
    </xf>
    <xf numFmtId="10" fontId="9" fillId="24" borderId="68" xfId="14" applyNumberFormat="1" applyFont="1" applyFill="1" applyBorder="1" applyAlignment="1">
      <alignment horizontal="center" vertical="center"/>
    </xf>
    <xf numFmtId="0" fontId="37" fillId="2" borderId="0" xfId="0" applyFont="1" applyFill="1" applyAlignment="1">
      <alignment vertical="center"/>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4" fillId="0" borderId="67" xfId="5" applyFont="1" applyFill="1" applyBorder="1" applyAlignment="1">
      <alignment horizontal="center" vertical="center"/>
    </xf>
    <xf numFmtId="0" fontId="34" fillId="0" borderId="68" xfId="5" applyFont="1" applyFill="1" applyBorder="1" applyAlignment="1">
      <alignment horizontal="center" vertical="center"/>
    </xf>
    <xf numFmtId="0" fontId="34" fillId="0" borderId="75" xfId="5" applyFont="1" applyFill="1" applyBorder="1" applyAlignment="1">
      <alignment horizontal="center" vertical="center"/>
    </xf>
    <xf numFmtId="0" fontId="34" fillId="2" borderId="0" xfId="2" applyFont="1" applyFill="1" applyBorder="1" applyAlignment="1"/>
    <xf numFmtId="178" fontId="34" fillId="2" borderId="55" xfId="0" applyNumberFormat="1" applyFont="1" applyFill="1" applyBorder="1" applyAlignment="1">
      <alignment horizontal="center" vertical="center" wrapText="1"/>
    </xf>
    <xf numFmtId="178" fontId="34" fillId="2" borderId="69" xfId="0" applyNumberFormat="1" applyFont="1" applyFill="1" applyBorder="1" applyAlignment="1">
      <alignment horizontal="center" vertical="center" wrapText="1"/>
    </xf>
    <xf numFmtId="178" fontId="34" fillId="2" borderId="57" xfId="0" applyNumberFormat="1" applyFont="1" applyFill="1" applyBorder="1" applyAlignment="1">
      <alignment horizontal="center" vertical="center" wrapText="1"/>
    </xf>
    <xf numFmtId="0" fontId="34" fillId="2" borderId="16" xfId="0" applyFont="1" applyFill="1" applyBorder="1" applyAlignment="1">
      <alignment horizontal="center" vertical="center"/>
    </xf>
    <xf numFmtId="0" fontId="34" fillId="2" borderId="10" xfId="0" applyFont="1" applyFill="1" applyBorder="1" applyAlignment="1">
      <alignment horizontal="center" vertical="center"/>
    </xf>
    <xf numFmtId="0" fontId="34" fillId="2" borderId="69" xfId="0" applyFont="1" applyFill="1" applyBorder="1">
      <alignment vertical="center"/>
    </xf>
    <xf numFmtId="0" fontId="34" fillId="0" borderId="69" xfId="0" applyFont="1" applyFill="1" applyBorder="1" applyAlignment="1">
      <alignment horizontal="left" vertical="center"/>
    </xf>
    <xf numFmtId="0" fontId="34" fillId="0" borderId="83" xfId="0" applyFont="1" applyFill="1" applyBorder="1" applyAlignment="1">
      <alignment horizontal="left" vertical="center"/>
    </xf>
    <xf numFmtId="10" fontId="34" fillId="0" borderId="48" xfId="14" applyNumberFormat="1" applyFont="1" applyFill="1" applyBorder="1">
      <alignment vertical="center"/>
    </xf>
    <xf numFmtId="0" fontId="9" fillId="0" borderId="0" xfId="0" applyFont="1" applyAlignment="1">
      <alignment horizontal="centerContinuous" vertical="center"/>
    </xf>
    <xf numFmtId="0" fontId="9" fillId="0" borderId="0" xfId="0" applyFont="1">
      <alignment vertical="center"/>
    </xf>
    <xf numFmtId="0" fontId="54" fillId="25" borderId="68" xfId="0" applyFont="1" applyFill="1" applyBorder="1" applyAlignment="1">
      <alignment horizontal="center" vertical="center"/>
    </xf>
    <xf numFmtId="0" fontId="9" fillId="0" borderId="68" xfId="0" applyFont="1" applyFill="1" applyBorder="1" applyAlignment="1">
      <alignment horizontal="center" vertical="center"/>
    </xf>
    <xf numFmtId="0" fontId="9" fillId="0" borderId="80" xfId="0" applyFont="1" applyFill="1" applyBorder="1" applyAlignment="1">
      <alignment vertical="center"/>
    </xf>
    <xf numFmtId="0" fontId="34" fillId="0" borderId="73" xfId="0" applyFont="1" applyFill="1" applyBorder="1" applyAlignment="1">
      <alignment horizontal="center" vertical="center"/>
    </xf>
    <xf numFmtId="10" fontId="9" fillId="2" borderId="71" xfId="14" applyNumberFormat="1" applyFont="1" applyFill="1" applyBorder="1" applyAlignment="1">
      <alignment vertical="center"/>
    </xf>
    <xf numFmtId="10" fontId="9" fillId="2" borderId="70" xfId="14" applyNumberFormat="1" applyFont="1" applyFill="1" applyBorder="1" applyAlignment="1"/>
    <xf numFmtId="10" fontId="9" fillId="2" borderId="64" xfId="14" applyNumberFormat="1" applyFont="1" applyFill="1" applyBorder="1" applyAlignment="1"/>
    <xf numFmtId="10" fontId="9" fillId="2" borderId="62" xfId="14" applyNumberFormat="1" applyFont="1" applyFill="1" applyBorder="1" applyAlignment="1"/>
    <xf numFmtId="10" fontId="9" fillId="2" borderId="58" xfId="14" applyNumberFormat="1" applyFont="1" applyFill="1" applyBorder="1" applyAlignment="1"/>
    <xf numFmtId="10" fontId="9" fillId="2" borderId="79" xfId="14" applyNumberFormat="1" applyFont="1" applyFill="1" applyBorder="1" applyAlignment="1"/>
    <xf numFmtId="10" fontId="9" fillId="2" borderId="59" xfId="14" applyNumberFormat="1" applyFont="1" applyFill="1" applyBorder="1" applyAlignment="1"/>
    <xf numFmtId="0" fontId="34" fillId="2" borderId="87" xfId="0" applyFont="1" applyFill="1" applyBorder="1">
      <alignment vertical="center"/>
    </xf>
    <xf numFmtId="0" fontId="35" fillId="0" borderId="90" xfId="5" applyFont="1" applyFill="1" applyBorder="1" applyAlignment="1">
      <alignment horizontal="center" vertical="center"/>
    </xf>
    <xf numFmtId="0" fontId="33" fillId="0" borderId="72" xfId="5" applyFont="1" applyFill="1" applyBorder="1" applyAlignment="1">
      <alignment horizontal="center" vertical="center"/>
    </xf>
    <xf numFmtId="9" fontId="34" fillId="0" borderId="3" xfId="14" applyFont="1" applyFill="1" applyBorder="1" applyAlignment="1">
      <alignment horizontal="center" vertical="center" wrapText="1"/>
    </xf>
    <xf numFmtId="9" fontId="34" fillId="0" borderId="3" xfId="14" applyFont="1" applyFill="1" applyBorder="1" applyAlignment="1">
      <alignment horizontal="center" vertical="center"/>
    </xf>
    <xf numFmtId="9" fontId="34" fillId="0" borderId="4" xfId="14" applyFont="1" applyFill="1" applyBorder="1" applyAlignment="1">
      <alignment horizontal="center" vertical="center"/>
    </xf>
    <xf numFmtId="0" fontId="9" fillId="2" borderId="10" xfId="0" applyFont="1" applyFill="1" applyBorder="1" applyAlignment="1">
      <alignment vertical="center"/>
    </xf>
    <xf numFmtId="0" fontId="9" fillId="2" borderId="92" xfId="0" applyFont="1" applyFill="1" applyBorder="1" applyAlignment="1">
      <alignment vertical="center"/>
    </xf>
    <xf numFmtId="0" fontId="34" fillId="2" borderId="94" xfId="5" applyFont="1" applyFill="1" applyBorder="1" applyAlignment="1">
      <alignment horizontal="center" vertical="center" wrapText="1"/>
    </xf>
    <xf numFmtId="0" fontId="56" fillId="2" borderId="0" xfId="12" applyFont="1" applyFill="1" applyAlignment="1"/>
    <xf numFmtId="0" fontId="59" fillId="2" borderId="0" xfId="12" applyFont="1" applyFill="1" applyAlignment="1">
      <alignment vertical="center"/>
    </xf>
    <xf numFmtId="0" fontId="60" fillId="2" borderId="0" xfId="12" applyFont="1" applyFill="1" applyBorder="1" applyAlignment="1">
      <alignment horizontal="left" vertical="center" indent="2"/>
    </xf>
    <xf numFmtId="0" fontId="34" fillId="2" borderId="3" xfId="0" applyFont="1" applyFill="1" applyBorder="1" applyAlignment="1">
      <alignment horizontal="center" vertical="center"/>
    </xf>
    <xf numFmtId="10" fontId="35" fillId="2" borderId="92" xfId="14" applyNumberFormat="1" applyFont="1" applyFill="1" applyBorder="1" applyAlignment="1"/>
    <xf numFmtId="10" fontId="35" fillId="2" borderId="92" xfId="14" applyNumberFormat="1" applyFont="1" applyFill="1" applyBorder="1" applyAlignment="1">
      <alignment vertical="center"/>
    </xf>
    <xf numFmtId="3" fontId="34" fillId="2" borderId="4" xfId="0" applyNumberFormat="1" applyFont="1" applyFill="1" applyBorder="1" applyAlignment="1">
      <alignment horizontal="center" vertical="center" wrapText="1"/>
    </xf>
    <xf numFmtId="0" fontId="34" fillId="2" borderId="96" xfId="0" applyFont="1" applyFill="1" applyBorder="1">
      <alignment vertical="center"/>
    </xf>
    <xf numFmtId="0" fontId="34" fillId="0" borderId="99" xfId="0" applyFont="1" applyFill="1" applyBorder="1">
      <alignment vertical="center"/>
    </xf>
    <xf numFmtId="3" fontId="34" fillId="2" borderId="7" xfId="0" applyNumberFormat="1" applyFont="1" applyFill="1" applyBorder="1" applyAlignment="1">
      <alignment horizontal="center" vertical="center"/>
    </xf>
    <xf numFmtId="0" fontId="33" fillId="0" borderId="93" xfId="65" applyFont="1" applyBorder="1" applyAlignment="1">
      <alignment horizontal="center" vertical="center"/>
    </xf>
    <xf numFmtId="0" fontId="33" fillId="0" borderId="93" xfId="65" applyFont="1" applyFill="1" applyBorder="1" applyAlignment="1">
      <alignment horizontal="center" vertical="center"/>
    </xf>
    <xf numFmtId="0" fontId="0" fillId="0" borderId="0" xfId="0" applyFill="1">
      <alignment vertical="center"/>
    </xf>
    <xf numFmtId="0" fontId="61" fillId="0" borderId="0" xfId="0" applyFont="1" applyAlignment="1">
      <alignment vertical="top"/>
    </xf>
    <xf numFmtId="0" fontId="48" fillId="21" borderId="92" xfId="0" applyFont="1" applyFill="1" applyBorder="1" applyAlignment="1">
      <alignment horizontal="center" vertical="center" justifyLastLine="1"/>
    </xf>
    <xf numFmtId="0" fontId="62" fillId="2" borderId="0" xfId="0" applyFont="1" applyFill="1">
      <alignment vertical="center"/>
    </xf>
    <xf numFmtId="49" fontId="9" fillId="2" borderId="94" xfId="8" applyNumberFormat="1" applyFont="1" applyFill="1" applyBorder="1" applyAlignment="1">
      <alignment horizontal="center" vertical="center"/>
    </xf>
    <xf numFmtId="0" fontId="34" fillId="2" borderId="96" xfId="0" applyFont="1" applyFill="1" applyBorder="1" applyAlignment="1">
      <alignment horizontal="left" wrapText="1"/>
    </xf>
    <xf numFmtId="0" fontId="9" fillId="2" borderId="96" xfId="0" applyFont="1" applyFill="1" applyBorder="1" applyAlignment="1">
      <alignment horizontal="left" wrapText="1"/>
    </xf>
    <xf numFmtId="0" fontId="9" fillId="0" borderId="96" xfId="0" applyFont="1" applyFill="1" applyBorder="1" applyAlignment="1">
      <alignment horizontal="left" wrapText="1" indent="1"/>
    </xf>
    <xf numFmtId="0" fontId="9" fillId="0" borderId="96" xfId="0" applyFont="1" applyFill="1" applyBorder="1" applyAlignment="1">
      <alignment horizontal="left" vertical="center" wrapText="1"/>
    </xf>
    <xf numFmtId="0" fontId="9" fillId="0" borderId="96" xfId="0" applyFont="1" applyFill="1" applyBorder="1" applyAlignment="1">
      <alignment horizontal="left" vertical="center" wrapText="1" indent="1"/>
    </xf>
    <xf numFmtId="178" fontId="34" fillId="0" borderId="96" xfId="0" applyNumberFormat="1" applyFont="1" applyFill="1" applyBorder="1" applyAlignment="1">
      <alignment vertical="center" wrapText="1"/>
    </xf>
    <xf numFmtId="3" fontId="9" fillId="0" borderId="96" xfId="0" applyNumberFormat="1" applyFont="1" applyFill="1" applyBorder="1" applyAlignment="1">
      <alignment horizontal="left" vertical="center" wrapText="1"/>
    </xf>
    <xf numFmtId="3" fontId="9" fillId="0" borderId="96" xfId="0" applyNumberFormat="1" applyFont="1" applyFill="1" applyBorder="1" applyAlignment="1">
      <alignment horizontal="left" vertical="center" wrapText="1" indent="1"/>
    </xf>
    <xf numFmtId="0" fontId="34" fillId="0" borderId="96" xfId="0" applyFont="1" applyFill="1" applyBorder="1" applyAlignment="1">
      <alignment horizontal="left" wrapText="1"/>
    </xf>
    <xf numFmtId="3" fontId="34" fillId="0" borderId="96" xfId="0" applyNumberFormat="1" applyFont="1" applyFill="1" applyBorder="1" applyAlignment="1">
      <alignment horizontal="left" vertical="center" wrapText="1"/>
    </xf>
    <xf numFmtId="0" fontId="9" fillId="0" borderId="96" xfId="0" applyFont="1" applyFill="1" applyBorder="1" applyAlignment="1">
      <alignment horizontal="left" wrapText="1" indent="2"/>
    </xf>
    <xf numFmtId="0" fontId="33" fillId="0" borderId="69" xfId="0" applyFont="1" applyFill="1" applyBorder="1" applyAlignment="1">
      <alignment horizontal="left" vertical="center" wrapText="1"/>
    </xf>
    <xf numFmtId="0" fontId="33" fillId="0" borderId="57" xfId="0" applyFont="1" applyFill="1" applyBorder="1" applyAlignment="1">
      <alignment horizontal="left" vertical="center" wrapText="1"/>
    </xf>
    <xf numFmtId="0" fontId="33" fillId="0" borderId="67" xfId="0" applyFont="1" applyFill="1" applyBorder="1" applyAlignment="1">
      <alignment horizontal="left" wrapText="1" indent="1"/>
    </xf>
    <xf numFmtId="0" fontId="33" fillId="0" borderId="67" xfId="0" applyFont="1" applyFill="1" applyBorder="1" applyAlignment="1">
      <alignment horizontal="left" vertical="center" wrapText="1" indent="1"/>
    </xf>
    <xf numFmtId="0" fontId="33" fillId="0" borderId="69" xfId="0" applyFont="1" applyFill="1" applyBorder="1" applyAlignment="1">
      <alignment horizontal="left" vertical="center" wrapText="1" indent="1"/>
    </xf>
    <xf numFmtId="3" fontId="34" fillId="0" borderId="96" xfId="0" applyNumberFormat="1" applyFont="1" applyFill="1" applyBorder="1" applyAlignment="1">
      <alignment horizontal="left" vertical="center" wrapText="1" indent="1"/>
    </xf>
    <xf numFmtId="10" fontId="35" fillId="2" borderId="94" xfId="14" applyNumberFormat="1" applyFont="1" applyFill="1" applyBorder="1" applyAlignment="1"/>
    <xf numFmtId="10" fontId="35" fillId="2" borderId="94" xfId="14" applyNumberFormat="1" applyFont="1" applyFill="1" applyBorder="1" applyAlignment="1">
      <alignment vertical="center"/>
    </xf>
    <xf numFmtId="0" fontId="34" fillId="0" borderId="12" xfId="0" applyFont="1" applyFill="1" applyBorder="1" applyAlignment="1">
      <alignment horizontal="center" vertical="center" wrapText="1"/>
    </xf>
    <xf numFmtId="0" fontId="34" fillId="0" borderId="52" xfId="0" applyFont="1" applyFill="1" applyBorder="1" applyAlignment="1">
      <alignment horizontal="center" vertical="center"/>
    </xf>
    <xf numFmtId="0" fontId="34" fillId="0" borderId="75" xfId="0" applyFont="1" applyFill="1" applyBorder="1" applyAlignment="1">
      <alignment horizontal="center" vertical="center" wrapText="1"/>
    </xf>
    <xf numFmtId="0" fontId="34" fillId="0" borderId="92" xfId="0" applyFont="1" applyFill="1" applyBorder="1" applyAlignment="1">
      <alignment horizontal="center" vertical="center" wrapText="1"/>
    </xf>
    <xf numFmtId="0" fontId="34" fillId="0" borderId="97" xfId="0" applyFont="1" applyFill="1" applyBorder="1" applyAlignment="1">
      <alignment horizontal="center" vertical="center" wrapText="1"/>
    </xf>
    <xf numFmtId="3" fontId="34" fillId="0" borderId="92" xfId="0" applyNumberFormat="1" applyFont="1" applyFill="1" applyBorder="1" applyAlignment="1">
      <alignment horizontal="center" vertical="center"/>
    </xf>
    <xf numFmtId="3" fontId="34" fillId="0" borderId="92" xfId="0" applyNumberFormat="1" applyFont="1" applyFill="1" applyBorder="1" applyAlignment="1">
      <alignment horizontal="center" vertical="center" wrapText="1"/>
    </xf>
    <xf numFmtId="3" fontId="34" fillId="0" borderId="94" xfId="0" applyNumberFormat="1" applyFont="1" applyFill="1" applyBorder="1" applyAlignment="1">
      <alignment horizontal="center" vertical="center" wrapText="1"/>
    </xf>
    <xf numFmtId="3" fontId="34" fillId="0" borderId="96" xfId="0" applyNumberFormat="1" applyFont="1" applyFill="1" applyBorder="1" applyAlignment="1">
      <alignment horizontal="center" vertical="center"/>
    </xf>
    <xf numFmtId="3" fontId="34" fillId="0" borderId="97" xfId="0" applyNumberFormat="1" applyFont="1" applyFill="1" applyBorder="1" applyAlignment="1">
      <alignment horizontal="center" vertical="center" wrapText="1"/>
    </xf>
    <xf numFmtId="0" fontId="34" fillId="0" borderId="92" xfId="0" applyFont="1" applyFill="1" applyBorder="1" applyAlignment="1">
      <alignment horizontal="center" vertical="center"/>
    </xf>
    <xf numFmtId="10" fontId="35" fillId="0" borderId="92" xfId="14" applyNumberFormat="1" applyFont="1" applyFill="1" applyBorder="1" applyAlignment="1">
      <alignment horizontal="center"/>
    </xf>
    <xf numFmtId="10" fontId="35" fillId="0" borderId="94" xfId="14" applyNumberFormat="1" applyFont="1" applyFill="1" applyBorder="1" applyAlignment="1">
      <alignment horizontal="center"/>
    </xf>
    <xf numFmtId="10" fontId="35" fillId="0" borderId="93" xfId="14" applyNumberFormat="1" applyFont="1" applyFill="1" applyBorder="1" applyAlignment="1">
      <alignment horizontal="center"/>
    </xf>
    <xf numFmtId="10" fontId="35" fillId="0" borderId="95" xfId="14" applyNumberFormat="1" applyFont="1" applyFill="1" applyBorder="1" applyAlignment="1">
      <alignment horizontal="center"/>
    </xf>
    <xf numFmtId="0" fontId="34" fillId="0" borderId="72" xfId="0" applyFont="1" applyFill="1" applyBorder="1" applyAlignment="1">
      <alignment horizontal="left" wrapText="1"/>
    </xf>
    <xf numFmtId="3" fontId="34" fillId="0" borderId="83" xfId="0" applyNumberFormat="1" applyFont="1" applyFill="1" applyBorder="1" applyAlignment="1">
      <alignment horizontal="left" vertical="center" wrapText="1"/>
    </xf>
    <xf numFmtId="0" fontId="33" fillId="0" borderId="49" xfId="0" applyFont="1" applyFill="1" applyBorder="1" applyAlignment="1">
      <alignment horizontal="center" vertical="center" wrapText="1"/>
    </xf>
    <xf numFmtId="0" fontId="34" fillId="0" borderId="94" xfId="5" applyFont="1" applyFill="1" applyBorder="1" applyAlignment="1">
      <alignment horizontal="center" vertical="center"/>
    </xf>
    <xf numFmtId="0" fontId="9" fillId="0" borderId="68" xfId="0" applyFont="1" applyFill="1" applyBorder="1" applyAlignment="1">
      <alignment vertical="center" wrapText="1"/>
    </xf>
    <xf numFmtId="0" fontId="34" fillId="2" borderId="68" xfId="0" applyFont="1" applyFill="1" applyBorder="1" applyAlignment="1">
      <alignment horizontal="center" vertical="center"/>
    </xf>
    <xf numFmtId="0" fontId="9" fillId="2" borderId="0" xfId="12" applyFont="1" applyFill="1" applyAlignment="1"/>
    <xf numFmtId="0" fontId="42" fillId="2" borderId="0" xfId="12" applyFont="1" applyFill="1" applyAlignment="1">
      <alignment horizontal="centerContinuous" vertical="center"/>
    </xf>
    <xf numFmtId="0" fontId="9" fillId="2" borderId="0" xfId="12" applyFont="1" applyFill="1" applyAlignment="1">
      <alignment horizontal="centerContinuous"/>
    </xf>
    <xf numFmtId="0" fontId="64" fillId="2" borderId="0" xfId="12" applyFont="1" applyFill="1" applyAlignment="1">
      <alignment horizontal="center" vertical="center"/>
    </xf>
    <xf numFmtId="0" fontId="42" fillId="2" borderId="0" xfId="12" applyFont="1" applyFill="1" applyAlignment="1">
      <alignment vertical="center"/>
    </xf>
    <xf numFmtId="0" fontId="63" fillId="2" borderId="0" xfId="12" applyFont="1" applyFill="1" applyAlignment="1">
      <alignment vertical="center"/>
    </xf>
    <xf numFmtId="0" fontId="63" fillId="2" borderId="0" xfId="12" applyFont="1" applyFill="1" applyBorder="1" applyAlignment="1">
      <alignment horizontal="left" vertical="center"/>
    </xf>
    <xf numFmtId="0" fontId="34" fillId="2" borderId="7" xfId="7" applyFont="1" applyFill="1" applyBorder="1" applyAlignment="1">
      <alignment horizontal="center" vertical="center"/>
    </xf>
    <xf numFmtId="49" fontId="34" fillId="0" borderId="107" xfId="14" applyNumberFormat="1" applyFont="1" applyFill="1" applyBorder="1" applyAlignment="1">
      <alignment horizontal="center" vertical="center"/>
    </xf>
    <xf numFmtId="49" fontId="34" fillId="0" borderId="3" xfId="14" applyNumberFormat="1" applyFont="1" applyFill="1" applyBorder="1" applyAlignment="1">
      <alignment horizontal="center" vertical="center"/>
    </xf>
    <xf numFmtId="43" fontId="34" fillId="0" borderId="3" xfId="1" applyFont="1" applyFill="1" applyBorder="1" applyAlignment="1">
      <alignment horizontal="center" vertical="center"/>
    </xf>
    <xf numFmtId="9" fontId="34" fillId="2" borderId="3" xfId="14" applyFont="1" applyFill="1" applyBorder="1" applyAlignment="1">
      <alignment horizontal="center" vertical="center"/>
    </xf>
    <xf numFmtId="43" fontId="34" fillId="2" borderId="3" xfId="1" applyFont="1" applyFill="1" applyBorder="1" applyAlignment="1">
      <alignment horizontal="center" vertical="center"/>
    </xf>
    <xf numFmtId="43" fontId="34" fillId="2" borderId="4" xfId="1" applyFont="1" applyFill="1" applyBorder="1" applyAlignment="1">
      <alignment horizontal="center" vertical="center"/>
    </xf>
    <xf numFmtId="10" fontId="9" fillId="0" borderId="112" xfId="14" applyNumberFormat="1" applyFont="1" applyFill="1" applyBorder="1">
      <alignment vertical="center"/>
    </xf>
    <xf numFmtId="49" fontId="9" fillId="0" borderId="107" xfId="7" applyNumberFormat="1" applyFont="1" applyFill="1" applyBorder="1" applyAlignment="1">
      <alignment horizontal="center" vertical="center"/>
    </xf>
    <xf numFmtId="49" fontId="9" fillId="2" borderId="107" xfId="8" applyNumberFormat="1" applyFont="1" applyFill="1" applyBorder="1" applyAlignment="1">
      <alignment horizontal="center" vertical="center"/>
    </xf>
    <xf numFmtId="49" fontId="9" fillId="2" borderId="107" xfId="7" applyNumberFormat="1" applyFont="1" applyFill="1" applyBorder="1" applyAlignment="1">
      <alignment horizontal="center" vertical="center"/>
    </xf>
    <xf numFmtId="0" fontId="34" fillId="0" borderId="106" xfId="7" applyFont="1" applyFill="1" applyBorder="1" applyAlignment="1">
      <alignment horizontal="center" vertical="center"/>
    </xf>
    <xf numFmtId="0" fontId="9" fillId="2" borderId="51" xfId="7" applyFont="1" applyFill="1" applyBorder="1">
      <alignment vertical="center"/>
    </xf>
    <xf numFmtId="43" fontId="34" fillId="0" borderId="0" xfId="1" applyFont="1" applyFill="1" applyBorder="1">
      <alignment vertical="center"/>
    </xf>
    <xf numFmtId="49" fontId="34" fillId="0" borderId="107" xfId="14" applyNumberFormat="1" applyFont="1" applyFill="1" applyBorder="1" applyAlignment="1">
      <alignment horizontal="center" vertical="center" wrapText="1"/>
    </xf>
    <xf numFmtId="9" fontId="34" fillId="0" borderId="107" xfId="14" applyFont="1" applyFill="1" applyBorder="1" applyAlignment="1">
      <alignment horizontal="center" vertical="center" wrapText="1"/>
    </xf>
    <xf numFmtId="9" fontId="34" fillId="0" borderId="110" xfId="14" applyFont="1" applyFill="1" applyBorder="1" applyAlignment="1">
      <alignment horizontal="center" vertical="center" wrapText="1"/>
    </xf>
    <xf numFmtId="0" fontId="34" fillId="0" borderId="109" xfId="7" applyFont="1" applyFill="1" applyBorder="1">
      <alignment vertical="center"/>
    </xf>
    <xf numFmtId="10" fontId="9" fillId="0" borderId="107" xfId="14" applyNumberFormat="1" applyFont="1" applyFill="1" applyBorder="1" applyAlignment="1">
      <alignment horizontal="center" vertical="center"/>
    </xf>
    <xf numFmtId="10" fontId="9" fillId="0" borderId="110" xfId="14" applyNumberFormat="1" applyFont="1" applyFill="1" applyBorder="1" applyAlignment="1">
      <alignment horizontal="center" vertical="center"/>
    </xf>
    <xf numFmtId="0" fontId="34" fillId="0" borderId="109" xfId="7" applyFont="1" applyFill="1" applyBorder="1" applyAlignment="1">
      <alignment vertical="center"/>
    </xf>
    <xf numFmtId="10" fontId="1" fillId="0" borderId="107" xfId="14" applyNumberFormat="1" applyFont="1" applyFill="1" applyBorder="1" applyAlignment="1">
      <alignment horizontal="center" vertical="center"/>
    </xf>
    <xf numFmtId="10" fontId="1" fillId="0" borderId="110" xfId="14" applyNumberFormat="1" applyFont="1" applyFill="1" applyBorder="1" applyAlignment="1">
      <alignment horizontal="center" vertical="center"/>
    </xf>
    <xf numFmtId="0" fontId="34" fillId="0" borderId="111" xfId="7" applyFont="1" applyFill="1" applyBorder="1" applyAlignment="1">
      <alignment vertical="center"/>
    </xf>
    <xf numFmtId="10" fontId="9" fillId="0" borderId="112" xfId="14" applyNumberFormat="1" applyFont="1" applyFill="1" applyBorder="1" applyAlignment="1">
      <alignment horizontal="center" vertical="center"/>
    </xf>
    <xf numFmtId="10" fontId="9" fillId="0" borderId="113" xfId="14" applyNumberFormat="1" applyFont="1" applyFill="1" applyBorder="1" applyAlignment="1">
      <alignment horizontal="center" vertical="center"/>
    </xf>
    <xf numFmtId="49" fontId="34" fillId="0" borderId="112" xfId="14" applyNumberFormat="1" applyFont="1" applyFill="1" applyBorder="1" applyAlignment="1">
      <alignment horizontal="center" vertical="center"/>
    </xf>
    <xf numFmtId="49" fontId="34" fillId="0" borderId="118" xfId="14" applyNumberFormat="1" applyFont="1" applyFill="1" applyBorder="1" applyAlignment="1">
      <alignment horizontal="center" vertical="center"/>
    </xf>
    <xf numFmtId="9" fontId="34" fillId="0" borderId="118" xfId="14" applyFont="1" applyFill="1" applyBorder="1" applyAlignment="1">
      <alignment horizontal="center" vertical="center" wrapText="1"/>
    </xf>
    <xf numFmtId="49" fontId="34" fillId="0" borderId="118" xfId="14" applyNumberFormat="1" applyFont="1" applyFill="1" applyBorder="1" applyAlignment="1">
      <alignment horizontal="center" vertical="center" wrapText="1"/>
    </xf>
    <xf numFmtId="49" fontId="34" fillId="0" borderId="120" xfId="14" applyNumberFormat="1" applyFont="1" applyFill="1" applyBorder="1" applyAlignment="1">
      <alignment horizontal="center" vertical="center" wrapText="1"/>
    </xf>
    <xf numFmtId="0" fontId="34" fillId="0" borderId="121" xfId="7" applyFont="1" applyFill="1" applyBorder="1" applyAlignment="1">
      <alignment horizontal="center" vertical="center"/>
    </xf>
    <xf numFmtId="0" fontId="33" fillId="2" borderId="116" xfId="0" applyFont="1" applyFill="1" applyBorder="1" applyAlignment="1">
      <alignment horizontal="center" vertical="center" wrapText="1"/>
    </xf>
    <xf numFmtId="43" fontId="34" fillId="0" borderId="107" xfId="1" applyFont="1" applyFill="1" applyBorder="1" applyAlignment="1">
      <alignment horizontal="center" vertical="center" wrapText="1"/>
    </xf>
    <xf numFmtId="10" fontId="35" fillId="2" borderId="118" xfId="14" applyNumberFormat="1" applyFont="1" applyFill="1" applyBorder="1" applyAlignment="1"/>
    <xf numFmtId="0" fontId="34" fillId="2" borderId="68" xfId="0" applyFont="1" applyFill="1" applyBorder="1" applyAlignment="1">
      <alignment horizontal="left" vertical="center" indent="1"/>
    </xf>
    <xf numFmtId="0" fontId="33" fillId="2" borderId="68" xfId="0" applyFont="1" applyFill="1" applyBorder="1" applyAlignment="1">
      <alignment horizontal="left" wrapText="1" indent="1"/>
    </xf>
    <xf numFmtId="0" fontId="33" fillId="2" borderId="68" xfId="0" applyFont="1" applyFill="1" applyBorder="1" applyAlignment="1">
      <alignment horizontal="left" vertical="center" wrapText="1" indent="1"/>
    </xf>
    <xf numFmtId="0" fontId="33" fillId="2" borderId="73" xfId="0" applyFont="1" applyFill="1" applyBorder="1" applyAlignment="1">
      <alignment horizontal="left" vertical="center" wrapText="1"/>
    </xf>
    <xf numFmtId="0" fontId="33" fillId="2" borderId="22" xfId="0" applyFont="1" applyFill="1" applyBorder="1" applyAlignment="1">
      <alignment horizontal="left" vertical="center" wrapText="1"/>
    </xf>
    <xf numFmtId="0" fontId="33" fillId="2" borderId="10" xfId="0" applyFont="1" applyFill="1" applyBorder="1" applyAlignment="1">
      <alignment horizontal="left" vertical="center" wrapText="1" indent="1"/>
    </xf>
    <xf numFmtId="0" fontId="33" fillId="2" borderId="70" xfId="0" applyFont="1" applyFill="1" applyBorder="1" applyAlignment="1">
      <alignment horizontal="left" vertical="center" wrapText="1" indent="1"/>
    </xf>
    <xf numFmtId="0" fontId="33" fillId="2" borderId="122" xfId="0" applyFont="1" applyFill="1" applyBorder="1" applyAlignment="1">
      <alignment horizontal="left" vertical="center" wrapText="1"/>
    </xf>
    <xf numFmtId="0" fontId="36" fillId="2" borderId="118" xfId="0" applyFont="1" applyFill="1" applyBorder="1" applyAlignment="1">
      <alignment horizontal="center" vertical="center"/>
    </xf>
    <xf numFmtId="0" fontId="36" fillId="2" borderId="120" xfId="0" applyFont="1" applyFill="1" applyBorder="1" applyAlignment="1">
      <alignment horizontal="center" vertical="center"/>
    </xf>
    <xf numFmtId="178" fontId="33" fillId="2" borderId="119" xfId="0" applyNumberFormat="1" applyFont="1" applyFill="1" applyBorder="1" applyAlignment="1">
      <alignment vertical="center" wrapText="1"/>
    </xf>
    <xf numFmtId="3" fontId="35" fillId="0" borderId="119" xfId="0" applyNumberFormat="1" applyFont="1" applyFill="1" applyBorder="1" applyAlignment="1">
      <alignment horizontal="left" vertical="center" wrapText="1" indent="2"/>
    </xf>
    <xf numFmtId="0" fontId="33" fillId="0" borderId="119" xfId="0" applyFont="1" applyFill="1" applyBorder="1" applyAlignment="1">
      <alignment horizontal="left" wrapText="1"/>
    </xf>
    <xf numFmtId="0" fontId="9" fillId="0" borderId="119" xfId="0" applyFont="1" applyFill="1" applyBorder="1" applyAlignment="1">
      <alignment horizontal="left" wrapText="1" indent="2"/>
    </xf>
    <xf numFmtId="0" fontId="35" fillId="0" borderId="119" xfId="0" applyFont="1" applyFill="1" applyBorder="1" applyAlignment="1">
      <alignment horizontal="left" wrapText="1" indent="2"/>
    </xf>
    <xf numFmtId="0" fontId="33" fillId="2" borderId="119" xfId="0" applyFont="1" applyFill="1" applyBorder="1" applyAlignment="1">
      <alignment horizontal="left" wrapText="1"/>
    </xf>
    <xf numFmtId="0" fontId="33" fillId="2" borderId="121" xfId="0" applyFont="1" applyFill="1" applyBorder="1" applyAlignment="1">
      <alignment horizontal="left" wrapText="1"/>
    </xf>
    <xf numFmtId="0" fontId="33" fillId="2" borderId="118" xfId="5" applyFont="1" applyFill="1" applyBorder="1" applyAlignment="1">
      <alignment horizontal="center" vertical="center"/>
    </xf>
    <xf numFmtId="0" fontId="33" fillId="2" borderId="118" xfId="5" applyFont="1" applyFill="1" applyBorder="1" applyAlignment="1">
      <alignment horizontal="center" vertical="center" wrapText="1"/>
    </xf>
    <xf numFmtId="0" fontId="33" fillId="0" borderId="119" xfId="5" applyFont="1" applyFill="1" applyBorder="1" applyAlignment="1">
      <alignment horizontal="center" vertical="center" wrapText="1"/>
    </xf>
    <xf numFmtId="14" fontId="33" fillId="0" borderId="121" xfId="5" applyNumberFormat="1" applyFont="1" applyFill="1" applyBorder="1" applyAlignment="1">
      <alignment horizontal="center" vertical="center"/>
    </xf>
    <xf numFmtId="0" fontId="34" fillId="2" borderId="0" xfId="7" applyNumberFormat="1" applyFont="1" applyFill="1" applyAlignment="1">
      <alignment horizontal="center" vertical="center"/>
    </xf>
    <xf numFmtId="9" fontId="34" fillId="0" borderId="0" xfId="14" applyFont="1" applyFill="1" applyBorder="1" applyAlignment="1">
      <alignment horizontal="center" vertical="center"/>
    </xf>
    <xf numFmtId="0" fontId="34" fillId="0" borderId="0" xfId="0" applyFont="1" applyFill="1" applyAlignment="1"/>
    <xf numFmtId="0" fontId="34" fillId="2" borderId="0" xfId="0" applyFont="1" applyFill="1" applyAlignment="1">
      <alignment horizontal="center"/>
    </xf>
    <xf numFmtId="181" fontId="9" fillId="2" borderId="0" xfId="0" applyNumberFormat="1" applyFont="1" applyFill="1">
      <alignment vertical="center"/>
    </xf>
    <xf numFmtId="0" fontId="57" fillId="2" borderId="0" xfId="12" applyFont="1" applyFill="1" applyAlignment="1">
      <alignment horizontal="centerContinuous" vertical="center" wrapText="1"/>
    </xf>
    <xf numFmtId="0" fontId="65" fillId="2" borderId="0" xfId="12" applyFont="1" applyFill="1" applyAlignment="1"/>
    <xf numFmtId="0" fontId="60" fillId="2" borderId="0" xfId="12" applyFont="1" applyFill="1" applyBorder="1" applyAlignment="1">
      <alignment horizontal="distributed" vertical="center"/>
    </xf>
    <xf numFmtId="0" fontId="60" fillId="2" borderId="0" xfId="12" applyFont="1" applyFill="1" applyAlignment="1">
      <alignment vertical="center"/>
    </xf>
    <xf numFmtId="0" fontId="34" fillId="2" borderId="118" xfId="0" applyFont="1" applyFill="1" applyBorder="1" applyAlignment="1">
      <alignment horizontal="center" vertical="center"/>
    </xf>
    <xf numFmtId="0" fontId="34" fillId="0" borderId="119" xfId="0" applyFont="1" applyFill="1" applyBorder="1" applyAlignment="1">
      <alignment horizontal="left" vertical="center"/>
    </xf>
    <xf numFmtId="10" fontId="9" fillId="0" borderId="118" xfId="14" applyNumberFormat="1" applyFont="1" applyFill="1" applyBorder="1">
      <alignment vertical="center"/>
    </xf>
    <xf numFmtId="10" fontId="9" fillId="0" borderId="120" xfId="14" applyNumberFormat="1" applyFont="1" applyFill="1" applyBorder="1">
      <alignment vertical="center"/>
    </xf>
    <xf numFmtId="0" fontId="9" fillId="0" borderId="119" xfId="0" applyFont="1" applyFill="1" applyBorder="1" applyAlignment="1">
      <alignment horizontal="left" vertical="center"/>
    </xf>
    <xf numFmtId="10" fontId="9" fillId="0" borderId="98" xfId="14" applyNumberFormat="1" applyFont="1" applyFill="1" applyBorder="1">
      <alignment vertical="center"/>
    </xf>
    <xf numFmtId="0" fontId="34" fillId="0" borderId="90" xfId="0" applyFont="1" applyFill="1" applyBorder="1" applyAlignment="1">
      <alignment horizontal="left" vertical="center"/>
    </xf>
    <xf numFmtId="0" fontId="34" fillId="2" borderId="90" xfId="0" applyFont="1" applyFill="1" applyBorder="1">
      <alignment vertical="center"/>
    </xf>
    <xf numFmtId="0" fontId="34" fillId="0" borderId="121" xfId="0" applyFont="1" applyFill="1" applyBorder="1" applyAlignment="1">
      <alignment horizontal="left" vertical="center"/>
    </xf>
    <xf numFmtId="10" fontId="34" fillId="0" borderId="122" xfId="14" applyNumberFormat="1" applyFont="1" applyFill="1" applyBorder="1">
      <alignment vertical="center"/>
    </xf>
    <xf numFmtId="10" fontId="34" fillId="0" borderId="123" xfId="14" applyNumberFormat="1" applyFont="1" applyFill="1" applyBorder="1">
      <alignment vertical="center"/>
    </xf>
    <xf numFmtId="0" fontId="42" fillId="0" borderId="0" xfId="0" applyFont="1" applyAlignment="1">
      <alignment horizontal="centerContinuous" vertical="center"/>
    </xf>
    <xf numFmtId="0" fontId="35" fillId="2" borderId="68" xfId="2" applyFont="1" applyFill="1" applyBorder="1" applyAlignment="1"/>
    <xf numFmtId="0" fontId="9" fillId="2" borderId="68" xfId="2" applyFont="1" applyFill="1" applyBorder="1" applyAlignment="1"/>
    <xf numFmtId="0" fontId="9" fillId="0" borderId="68" xfId="0" applyFont="1" applyBorder="1">
      <alignment vertical="center"/>
    </xf>
    <xf numFmtId="0" fontId="9" fillId="2" borderId="68" xfId="7" applyFont="1" applyFill="1" applyBorder="1">
      <alignment vertical="center"/>
    </xf>
    <xf numFmtId="0" fontId="9" fillId="0" borderId="68" xfId="0" applyFont="1" applyFill="1" applyBorder="1" applyAlignment="1">
      <alignment horizontal="left" vertical="center" wrapText="1"/>
    </xf>
    <xf numFmtId="0" fontId="42" fillId="2" borderId="0" xfId="0" applyFont="1" applyFill="1" applyAlignment="1">
      <alignment horizontal="centerContinuous" vertical="center"/>
    </xf>
    <xf numFmtId="0" fontId="9" fillId="2" borderId="92" xfId="0" applyFont="1" applyFill="1" applyBorder="1" applyAlignment="1">
      <alignment horizontal="center"/>
    </xf>
    <xf numFmtId="180" fontId="9" fillId="22" borderId="60" xfId="0" applyNumberFormat="1" applyFont="1" applyFill="1" applyBorder="1">
      <alignment vertical="center"/>
    </xf>
    <xf numFmtId="0" fontId="9" fillId="2" borderId="0" xfId="0" applyFont="1" applyFill="1" applyAlignment="1">
      <alignment horizontal="left" vertical="center" indent="4"/>
    </xf>
    <xf numFmtId="9" fontId="34" fillId="24" borderId="60" xfId="65" applyNumberFormat="1" applyFont="1" applyFill="1" applyBorder="1" applyAlignment="1">
      <alignment horizontal="center" vertical="center"/>
    </xf>
    <xf numFmtId="0" fontId="9" fillId="2" borderId="92" xfId="0" applyFont="1" applyFill="1" applyBorder="1" applyAlignment="1">
      <alignment horizontal="center" vertical="center"/>
    </xf>
    <xf numFmtId="0" fontId="9" fillId="0" borderId="92" xfId="69" applyFont="1" applyBorder="1" applyAlignment="1" applyProtection="1">
      <alignment vertical="center"/>
    </xf>
    <xf numFmtId="0" fontId="42" fillId="2" borderId="0" xfId="7" applyFont="1" applyFill="1" applyAlignment="1">
      <alignment horizontal="centerContinuous" vertical="center"/>
    </xf>
    <xf numFmtId="0" fontId="68" fillId="2" borderId="0" xfId="2" applyFont="1" applyFill="1" applyBorder="1" applyAlignment="1">
      <alignment horizontal="centerContinuous"/>
    </xf>
    <xf numFmtId="0" fontId="68" fillId="2" borderId="0" xfId="2" applyFont="1" applyFill="1" applyBorder="1" applyAlignment="1">
      <alignment horizontal="centerContinuous" vertical="center"/>
    </xf>
    <xf numFmtId="177" fontId="42" fillId="2" borderId="0" xfId="7" applyNumberFormat="1" applyFont="1" applyFill="1" applyAlignment="1">
      <alignment horizontal="centerContinuous" vertical="center"/>
    </xf>
    <xf numFmtId="0" fontId="57" fillId="2" borderId="0" xfId="12" applyFont="1" applyFill="1" applyAlignment="1">
      <alignment horizontal="centerContinuous" vertical="center"/>
    </xf>
    <xf numFmtId="0" fontId="56" fillId="2" borderId="0" xfId="12" applyFont="1" applyFill="1" applyAlignment="1">
      <alignment horizontal="centerContinuous"/>
    </xf>
    <xf numFmtId="0" fontId="0" fillId="2" borderId="0" xfId="0" applyFill="1" applyAlignment="1">
      <alignment vertical="center"/>
    </xf>
    <xf numFmtId="0" fontId="0" fillId="2" borderId="0" xfId="0" applyFill="1" applyAlignment="1">
      <alignment horizontal="centerContinuous" vertical="center"/>
    </xf>
    <xf numFmtId="0" fontId="0" fillId="2" borderId="0" xfId="0" applyFill="1" applyAlignment="1">
      <alignment horizontal="left" vertical="center"/>
    </xf>
    <xf numFmtId="0" fontId="67" fillId="23" borderId="126" xfId="65" applyFont="1" applyFill="1" applyBorder="1" applyAlignment="1">
      <alignment horizontal="left" vertical="center" wrapText="1"/>
    </xf>
    <xf numFmtId="0" fontId="67" fillId="23" borderId="126" xfId="65" applyFont="1" applyFill="1" applyBorder="1" applyAlignment="1">
      <alignment horizontal="center" vertical="center" wrapText="1"/>
    </xf>
    <xf numFmtId="0" fontId="9" fillId="0" borderId="126" xfId="65" applyFont="1" applyFill="1" applyBorder="1" applyAlignment="1">
      <alignment horizontal="center" vertical="center" wrapText="1"/>
    </xf>
    <xf numFmtId="0" fontId="9" fillId="0" borderId="126" xfId="65" applyFont="1" applyFill="1" applyBorder="1" applyAlignment="1">
      <alignment horizontal="left" vertical="center" wrapText="1"/>
    </xf>
    <xf numFmtId="43" fontId="9" fillId="22" borderId="126" xfId="1" applyFont="1" applyFill="1" applyBorder="1" applyAlignment="1">
      <alignment horizontal="center" vertical="center" wrapText="1"/>
    </xf>
    <xf numFmtId="0" fontId="9" fillId="2" borderId="0" xfId="65" applyFont="1" applyFill="1" applyBorder="1" applyAlignment="1">
      <alignment horizontal="left" vertical="center"/>
    </xf>
    <xf numFmtId="0" fontId="42" fillId="2" borderId="0" xfId="0" applyFont="1" applyFill="1" applyBorder="1" applyAlignment="1">
      <alignment horizontal="centerContinuous" vertical="center"/>
    </xf>
    <xf numFmtId="0" fontId="39" fillId="2" borderId="0" xfId="0" applyFont="1" applyFill="1" applyBorder="1" applyAlignment="1">
      <alignment horizontal="centerContinuous" vertical="center"/>
    </xf>
    <xf numFmtId="0" fontId="48" fillId="23" borderId="126" xfId="0" applyFont="1" applyFill="1" applyBorder="1" applyAlignment="1">
      <alignment horizontal="center" vertical="center"/>
    </xf>
    <xf numFmtId="0" fontId="9" fillId="0" borderId="126" xfId="0" applyFont="1" applyFill="1" applyBorder="1" applyAlignment="1">
      <alignment vertical="center"/>
    </xf>
    <xf numFmtId="9" fontId="9" fillId="0" borderId="126" xfId="14" applyFont="1" applyFill="1" applyBorder="1" applyAlignment="1">
      <alignment horizontal="center" vertical="center"/>
    </xf>
    <xf numFmtId="9" fontId="9" fillId="24" borderId="126" xfId="14" applyFont="1" applyFill="1" applyBorder="1" applyAlignment="1">
      <alignment horizontal="center" vertical="center"/>
    </xf>
    <xf numFmtId="43" fontId="9" fillId="22" borderId="126" xfId="1" applyFont="1" applyFill="1" applyBorder="1" applyAlignment="1">
      <alignment vertical="center"/>
    </xf>
    <xf numFmtId="0" fontId="9" fillId="0" borderId="126" xfId="0" applyFont="1" applyFill="1" applyBorder="1" applyAlignment="1">
      <alignment vertical="center" wrapText="1"/>
    </xf>
    <xf numFmtId="9" fontId="9" fillId="2" borderId="126" xfId="14" applyFont="1" applyFill="1" applyBorder="1" applyAlignment="1">
      <alignment horizontal="center" vertical="center"/>
    </xf>
    <xf numFmtId="0" fontId="9" fillId="2" borderId="126" xfId="0" applyFont="1" applyFill="1" applyBorder="1">
      <alignment vertical="center"/>
    </xf>
    <xf numFmtId="0" fontId="9" fillId="2" borderId="126" xfId="0" applyFont="1" applyFill="1" applyBorder="1" applyAlignment="1">
      <alignment vertical="center"/>
    </xf>
    <xf numFmtId="0" fontId="35" fillId="0" borderId="126" xfId="0" applyFont="1" applyFill="1" applyBorder="1" applyAlignment="1">
      <alignment vertical="center"/>
    </xf>
    <xf numFmtId="0" fontId="9" fillId="2" borderId="126" xfId="0" applyFont="1" applyFill="1" applyBorder="1" applyAlignment="1">
      <alignment horizontal="center" vertical="center"/>
    </xf>
    <xf numFmtId="0" fontId="35" fillId="2" borderId="126" xfId="0" applyFont="1" applyFill="1" applyBorder="1" applyAlignment="1">
      <alignment vertical="center"/>
    </xf>
    <xf numFmtId="9" fontId="9" fillId="2" borderId="126" xfId="0" applyNumberFormat="1" applyFont="1" applyFill="1" applyBorder="1" applyAlignment="1">
      <alignment horizontal="center" vertical="center"/>
    </xf>
    <xf numFmtId="43" fontId="34" fillId="22" borderId="126" xfId="1" applyFont="1" applyFill="1" applyBorder="1" applyAlignment="1">
      <alignment vertical="center"/>
    </xf>
    <xf numFmtId="0" fontId="34" fillId="0" borderId="126" xfId="65" applyFont="1" applyFill="1" applyBorder="1" applyAlignment="1">
      <alignment horizontal="left" vertical="center" wrapText="1"/>
    </xf>
    <xf numFmtId="0" fontId="34" fillId="0" borderId="126" xfId="0" applyFont="1" applyFill="1" applyBorder="1" applyAlignment="1">
      <alignment vertical="center" wrapText="1"/>
    </xf>
    <xf numFmtId="0" fontId="34" fillId="2" borderId="0" xfId="12" applyFont="1" applyFill="1" applyAlignment="1">
      <alignment horizontal="centerContinuous" vertical="center"/>
    </xf>
    <xf numFmtId="0" fontId="34" fillId="2" borderId="0" xfId="12" applyFont="1" applyFill="1" applyAlignment="1">
      <alignment horizontal="center" vertical="center"/>
    </xf>
    <xf numFmtId="43" fontId="9" fillId="24" borderId="126" xfId="1" applyFont="1" applyFill="1" applyBorder="1" applyAlignment="1">
      <alignment horizontal="center" vertical="center"/>
    </xf>
    <xf numFmtId="182" fontId="9" fillId="2" borderId="60" xfId="1" applyNumberFormat="1" applyFont="1" applyFill="1" applyBorder="1" applyAlignment="1"/>
    <xf numFmtId="182" fontId="9" fillId="2" borderId="65" xfId="1" applyNumberFormat="1" applyFont="1" applyFill="1" applyBorder="1" applyAlignment="1"/>
    <xf numFmtId="182" fontId="9" fillId="2" borderId="56" xfId="1" applyNumberFormat="1" applyFont="1" applyFill="1" applyBorder="1" applyAlignment="1"/>
    <xf numFmtId="182" fontId="9" fillId="2" borderId="70" xfId="1" applyNumberFormat="1" applyFont="1" applyFill="1" applyBorder="1" applyAlignment="1"/>
    <xf numFmtId="182" fontId="9" fillId="2" borderId="64" xfId="1" applyNumberFormat="1" applyFont="1" applyFill="1" applyBorder="1" applyAlignment="1"/>
    <xf numFmtId="182" fontId="9" fillId="2" borderId="62" xfId="1" applyNumberFormat="1" applyFont="1" applyFill="1" applyBorder="1" applyAlignment="1"/>
    <xf numFmtId="182" fontId="35" fillId="22" borderId="92" xfId="1" applyNumberFormat="1" applyFont="1" applyFill="1" applyBorder="1" applyAlignment="1"/>
    <xf numFmtId="182" fontId="35" fillId="2" borderId="92" xfId="1" applyNumberFormat="1" applyFont="1" applyFill="1" applyBorder="1" applyAlignment="1"/>
    <xf numFmtId="182" fontId="35" fillId="2" borderId="92" xfId="1" applyNumberFormat="1" applyFont="1" applyFill="1" applyBorder="1" applyAlignment="1">
      <alignment vertical="center"/>
    </xf>
    <xf numFmtId="182" fontId="35" fillId="2" borderId="118" xfId="1" applyNumberFormat="1" applyFont="1" applyFill="1" applyBorder="1" applyAlignment="1"/>
    <xf numFmtId="182" fontId="35" fillId="0" borderId="92" xfId="1" applyNumberFormat="1" applyFont="1" applyFill="1" applyBorder="1" applyAlignment="1">
      <alignment horizontal="center"/>
    </xf>
    <xf numFmtId="182" fontId="35" fillId="22" borderId="93" xfId="1" applyNumberFormat="1" applyFont="1" applyFill="1" applyBorder="1" applyAlignment="1"/>
    <xf numFmtId="10" fontId="35" fillId="22" borderId="92" xfId="14" applyNumberFormat="1" applyFont="1" applyFill="1" applyBorder="1" applyAlignment="1">
      <alignment horizontal="center"/>
    </xf>
    <xf numFmtId="10" fontId="35" fillId="22" borderId="93" xfId="14" applyNumberFormat="1" applyFont="1" applyFill="1" applyBorder="1" applyAlignment="1">
      <alignment horizontal="center"/>
    </xf>
    <xf numFmtId="10" fontId="35" fillId="22" borderId="97" xfId="14" applyNumberFormat="1" applyFont="1" applyFill="1" applyBorder="1" applyAlignment="1">
      <alignment horizontal="center"/>
    </xf>
    <xf numFmtId="10" fontId="35" fillId="22" borderId="74" xfId="14" applyNumberFormat="1" applyFont="1" applyFill="1" applyBorder="1" applyAlignment="1">
      <alignment horizontal="center"/>
    </xf>
    <xf numFmtId="182" fontId="35" fillId="22" borderId="96" xfId="1" applyNumberFormat="1" applyFont="1" applyFill="1" applyBorder="1" applyAlignment="1"/>
    <xf numFmtId="182" fontId="35" fillId="2" borderId="96" xfId="1" applyNumberFormat="1" applyFont="1" applyFill="1" applyBorder="1" applyAlignment="1"/>
    <xf numFmtId="182" fontId="35" fillId="2" borderId="96" xfId="1" applyNumberFormat="1" applyFont="1" applyFill="1" applyBorder="1" applyAlignment="1">
      <alignment vertical="center"/>
    </xf>
    <xf numFmtId="182" fontId="35" fillId="2" borderId="119" xfId="1" applyNumberFormat="1" applyFont="1" applyFill="1" applyBorder="1" applyAlignment="1"/>
    <xf numFmtId="182" fontId="35" fillId="22" borderId="94" xfId="1" applyNumberFormat="1" applyFont="1" applyFill="1" applyBorder="1" applyAlignment="1">
      <alignment horizontal="center"/>
    </xf>
    <xf numFmtId="182" fontId="35" fillId="22" borderId="72" xfId="1" applyNumberFormat="1" applyFont="1" applyFill="1" applyBorder="1" applyAlignment="1"/>
    <xf numFmtId="182" fontId="35" fillId="22" borderId="95" xfId="1" applyNumberFormat="1" applyFont="1" applyFill="1" applyBorder="1" applyAlignment="1">
      <alignment horizontal="center"/>
    </xf>
    <xf numFmtId="183" fontId="35" fillId="2" borderId="48" xfId="1" applyNumberFormat="1" applyFont="1" applyFill="1" applyBorder="1" applyAlignment="1"/>
    <xf numFmtId="183" fontId="35" fillId="0" borderId="48" xfId="1" applyNumberFormat="1" applyFont="1" applyFill="1" applyBorder="1" applyAlignment="1">
      <alignment horizontal="center"/>
    </xf>
    <xf numFmtId="183" fontId="33" fillId="24" borderId="48" xfId="3" applyNumberFormat="1" applyFont="1" applyFill="1" applyBorder="1" applyAlignment="1">
      <alignment horizontal="center"/>
    </xf>
    <xf numFmtId="183" fontId="33" fillId="24" borderId="49" xfId="3" applyNumberFormat="1" applyFont="1" applyFill="1" applyBorder="1" applyAlignment="1">
      <alignment horizontal="center"/>
    </xf>
    <xf numFmtId="183" fontId="35" fillId="0" borderId="17" xfId="1" applyNumberFormat="1" applyFont="1" applyFill="1" applyBorder="1" applyAlignment="1"/>
    <xf numFmtId="183" fontId="35" fillId="0" borderId="104" xfId="1" applyNumberFormat="1" applyFont="1" applyFill="1" applyBorder="1" applyAlignment="1"/>
    <xf numFmtId="183" fontId="33" fillId="24" borderId="43" xfId="14" applyNumberFormat="1" applyFont="1" applyFill="1" applyBorder="1" applyAlignment="1">
      <alignment horizontal="center"/>
    </xf>
    <xf numFmtId="183" fontId="35" fillId="24" borderId="17" xfId="1" applyNumberFormat="1" applyFont="1" applyFill="1" applyBorder="1" applyAlignment="1">
      <alignment horizontal="center"/>
    </xf>
    <xf numFmtId="183" fontId="35" fillId="24" borderId="104" xfId="1" applyNumberFormat="1" applyFont="1" applyFill="1" applyBorder="1" applyAlignment="1">
      <alignment horizontal="center"/>
    </xf>
    <xf numFmtId="184" fontId="9" fillId="22" borderId="92" xfId="0" applyNumberFormat="1" applyFont="1" applyFill="1" applyBorder="1">
      <alignment vertical="center"/>
    </xf>
    <xf numFmtId="184" fontId="9" fillId="22" borderId="88" xfId="0" applyNumberFormat="1" applyFont="1" applyFill="1" applyBorder="1">
      <alignment vertical="center"/>
    </xf>
    <xf numFmtId="184" fontId="9" fillId="22" borderId="10" xfId="0" applyNumberFormat="1" applyFont="1" applyFill="1" applyBorder="1">
      <alignment vertical="center"/>
    </xf>
    <xf numFmtId="184" fontId="9" fillId="22" borderId="75" xfId="0" applyNumberFormat="1" applyFont="1" applyFill="1" applyBorder="1">
      <alignment vertical="center"/>
    </xf>
    <xf numFmtId="184" fontId="9" fillId="22" borderId="102" xfId="0" applyNumberFormat="1" applyFont="1" applyFill="1" applyBorder="1">
      <alignment vertical="center"/>
    </xf>
    <xf numFmtId="184" fontId="9" fillId="22" borderId="11" xfId="0" applyNumberFormat="1" applyFont="1" applyFill="1" applyBorder="1">
      <alignment vertical="center"/>
    </xf>
    <xf numFmtId="184" fontId="9" fillId="22" borderId="97" xfId="0" applyNumberFormat="1" applyFont="1" applyFill="1" applyBorder="1">
      <alignment vertical="center"/>
    </xf>
    <xf numFmtId="184" fontId="9" fillId="22" borderId="16" xfId="0" applyNumberFormat="1" applyFont="1" applyFill="1" applyBorder="1">
      <alignment vertical="center"/>
    </xf>
    <xf numFmtId="184" fontId="9" fillId="24" borderId="88" xfId="0" applyNumberFormat="1" applyFont="1" applyFill="1" applyBorder="1" applyAlignment="1">
      <alignment horizontal="center" vertical="center"/>
    </xf>
    <xf numFmtId="184" fontId="9" fillId="24" borderId="89" xfId="0" applyNumberFormat="1" applyFont="1" applyFill="1" applyBorder="1" applyAlignment="1">
      <alignment horizontal="center" vertical="center"/>
    </xf>
    <xf numFmtId="10" fontId="9" fillId="22" borderId="97" xfId="14" applyNumberFormat="1" applyFont="1" applyFill="1" applyBorder="1">
      <alignment vertical="center"/>
    </xf>
    <xf numFmtId="10" fontId="9" fillId="22" borderId="89" xfId="14" applyNumberFormat="1" applyFont="1" applyFill="1" applyBorder="1">
      <alignment vertical="center"/>
    </xf>
    <xf numFmtId="10" fontId="9" fillId="22" borderId="16" xfId="14" applyNumberFormat="1" applyFont="1" applyFill="1" applyBorder="1">
      <alignment vertical="center"/>
    </xf>
    <xf numFmtId="10" fontId="9" fillId="22" borderId="101" xfId="14" applyNumberFormat="1" applyFont="1" applyFill="1" applyBorder="1">
      <alignment vertical="center"/>
    </xf>
    <xf numFmtId="10" fontId="9" fillId="24" borderId="103" xfId="0" applyNumberFormat="1" applyFont="1" applyFill="1" applyBorder="1" applyAlignment="1">
      <alignment horizontal="center" vertical="center"/>
    </xf>
    <xf numFmtId="10" fontId="9" fillId="24" borderId="100" xfId="0" applyNumberFormat="1" applyFont="1" applyFill="1" applyBorder="1" applyAlignment="1">
      <alignment horizontal="center" vertical="center"/>
    </xf>
    <xf numFmtId="10" fontId="9" fillId="24" borderId="101" xfId="0" applyNumberFormat="1" applyFont="1" applyFill="1" applyBorder="1" applyAlignment="1">
      <alignment horizontal="center" vertical="center"/>
    </xf>
    <xf numFmtId="182" fontId="33" fillId="22" borderId="68" xfId="1" applyNumberFormat="1" applyFont="1" applyFill="1" applyBorder="1" applyAlignment="1"/>
    <xf numFmtId="182" fontId="34" fillId="22" borderId="68" xfId="1" applyNumberFormat="1" applyFont="1" applyFill="1" applyBorder="1">
      <alignment vertical="center"/>
    </xf>
    <xf numFmtId="182" fontId="34" fillId="22" borderId="71" xfId="1" applyNumberFormat="1" applyFont="1" applyFill="1" applyBorder="1">
      <alignment vertical="center"/>
    </xf>
    <xf numFmtId="182" fontId="35" fillId="0" borderId="68" xfId="1" applyNumberFormat="1" applyFont="1" applyFill="1" applyBorder="1" applyAlignment="1"/>
    <xf numFmtId="182" fontId="9" fillId="0" borderId="68" xfId="1" applyNumberFormat="1" applyFont="1" applyFill="1" applyBorder="1">
      <alignment vertical="center"/>
    </xf>
    <xf numFmtId="182" fontId="35" fillId="24" borderId="68" xfId="1" applyNumberFormat="1" applyFont="1" applyFill="1" applyBorder="1" applyAlignment="1">
      <alignment horizontal="center"/>
    </xf>
    <xf numFmtId="182" fontId="35" fillId="0" borderId="68" xfId="1" applyNumberFormat="1" applyFont="1" applyFill="1" applyBorder="1" applyAlignment="1">
      <alignment vertical="center"/>
    </xf>
    <xf numFmtId="182" fontId="35" fillId="0" borderId="70" xfId="1" applyNumberFormat="1" applyFont="1" applyFill="1" applyBorder="1" applyAlignment="1">
      <alignment vertical="center"/>
    </xf>
    <xf numFmtId="182" fontId="9" fillId="0" borderId="70" xfId="1" applyNumberFormat="1" applyFont="1" applyFill="1" applyBorder="1">
      <alignment vertical="center"/>
    </xf>
    <xf numFmtId="182" fontId="35" fillId="0" borderId="68" xfId="1" applyNumberFormat="1" applyFont="1" applyFill="1" applyBorder="1" applyAlignment="1">
      <alignment horizontal="center"/>
    </xf>
    <xf numFmtId="182" fontId="35" fillId="22" borderId="70" xfId="1" applyNumberFormat="1" applyFont="1" applyFill="1" applyBorder="1" applyAlignment="1">
      <alignment vertical="center"/>
    </xf>
    <xf numFmtId="182" fontId="9" fillId="22" borderId="70" xfId="1" applyNumberFormat="1" applyFont="1" applyFill="1" applyBorder="1">
      <alignment vertical="center"/>
    </xf>
    <xf numFmtId="182" fontId="35" fillId="0" borderId="73" xfId="1" applyNumberFormat="1" applyFont="1" applyFill="1" applyBorder="1" applyAlignment="1">
      <alignment horizontal="center" vertical="center"/>
    </xf>
    <xf numFmtId="182" fontId="35" fillId="0" borderId="73" xfId="1" applyNumberFormat="1" applyFont="1" applyFill="1" applyBorder="1" applyAlignment="1">
      <alignment vertical="center"/>
    </xf>
    <xf numFmtId="182" fontId="9" fillId="0" borderId="73" xfId="1" applyNumberFormat="1" applyFont="1" applyFill="1" applyBorder="1">
      <alignment vertical="center"/>
    </xf>
    <xf numFmtId="182" fontId="34" fillId="22" borderId="74" xfId="1" applyNumberFormat="1" applyFont="1" applyFill="1" applyBorder="1">
      <alignment vertical="center"/>
    </xf>
    <xf numFmtId="183" fontId="9" fillId="2" borderId="68" xfId="1" applyNumberFormat="1" applyFont="1" applyFill="1" applyBorder="1" applyAlignment="1">
      <alignment horizontal="center" vertical="center"/>
    </xf>
    <xf numFmtId="183" fontId="9" fillId="0" borderId="68" xfId="1" applyNumberFormat="1" applyFont="1" applyFill="1" applyBorder="1">
      <alignment vertical="center"/>
    </xf>
    <xf numFmtId="183" fontId="9" fillId="0" borderId="71" xfId="1" applyNumberFormat="1" applyFont="1" applyFill="1" applyBorder="1">
      <alignment vertical="center"/>
    </xf>
    <xf numFmtId="183" fontId="9" fillId="2" borderId="68" xfId="14" applyNumberFormat="1" applyFont="1" applyFill="1" applyBorder="1" applyAlignment="1">
      <alignment horizontal="center" vertical="center"/>
    </xf>
    <xf numFmtId="183" fontId="9" fillId="0" borderId="68" xfId="14" applyNumberFormat="1" applyFont="1" applyFill="1" applyBorder="1">
      <alignment vertical="center"/>
    </xf>
    <xf numFmtId="183" fontId="9" fillId="0" borderId="71" xfId="14" applyNumberFormat="1" applyFont="1" applyFill="1" applyBorder="1">
      <alignment vertical="center"/>
    </xf>
    <xf numFmtId="183" fontId="9" fillId="0" borderId="73" xfId="14" applyNumberFormat="1" applyFont="1" applyFill="1" applyBorder="1">
      <alignment vertical="center"/>
    </xf>
    <xf numFmtId="183" fontId="9" fillId="0" borderId="74" xfId="14" applyNumberFormat="1" applyFont="1" applyFill="1" applyBorder="1">
      <alignment vertical="center"/>
    </xf>
    <xf numFmtId="182" fontId="9" fillId="2" borderId="37" xfId="1" applyNumberFormat="1" applyFont="1" applyFill="1" applyBorder="1">
      <alignment vertical="center"/>
    </xf>
    <xf numFmtId="182" fontId="9" fillId="22" borderId="38" xfId="1" applyNumberFormat="1" applyFont="1" applyFill="1" applyBorder="1">
      <alignment vertical="center"/>
    </xf>
    <xf numFmtId="182" fontId="9" fillId="2" borderId="68" xfId="1" applyNumberFormat="1" applyFont="1" applyFill="1" applyBorder="1">
      <alignment vertical="center"/>
    </xf>
    <xf numFmtId="182" fontId="9" fillId="22" borderId="68" xfId="1" applyNumberFormat="1" applyFont="1" applyFill="1" applyBorder="1">
      <alignment vertical="center"/>
    </xf>
    <xf numFmtId="182" fontId="9" fillId="2" borderId="71" xfId="1" applyNumberFormat="1" applyFont="1" applyFill="1" applyBorder="1">
      <alignment vertical="center"/>
    </xf>
    <xf numFmtId="182" fontId="9" fillId="22" borderId="71" xfId="1" applyNumberFormat="1" applyFont="1" applyFill="1" applyBorder="1" applyAlignment="1">
      <alignment horizontal="center" vertical="center"/>
    </xf>
    <xf numFmtId="182" fontId="9" fillId="22" borderId="73" xfId="1" applyNumberFormat="1" applyFont="1" applyFill="1" applyBorder="1">
      <alignment vertical="center"/>
    </xf>
    <xf numFmtId="182" fontId="9" fillId="22" borderId="74" xfId="1" applyNumberFormat="1" applyFont="1" applyFill="1" applyBorder="1" applyAlignment="1">
      <alignment horizontal="center" vertical="center"/>
    </xf>
    <xf numFmtId="182" fontId="9" fillId="0" borderId="22" xfId="1" applyNumberFormat="1" applyFont="1" applyFill="1" applyBorder="1">
      <alignment vertical="center"/>
    </xf>
    <xf numFmtId="182" fontId="9" fillId="22" borderId="49" xfId="1" applyNumberFormat="1" applyFont="1" applyFill="1" applyBorder="1" applyAlignment="1">
      <alignment horizontal="center" vertical="center"/>
    </xf>
    <xf numFmtId="10" fontId="9" fillId="22" borderId="10" xfId="14" applyNumberFormat="1" applyFont="1" applyFill="1" applyBorder="1">
      <alignment vertical="center"/>
    </xf>
    <xf numFmtId="10" fontId="9" fillId="24" borderId="51" xfId="0" applyNumberFormat="1" applyFont="1" applyFill="1" applyBorder="1" applyAlignment="1">
      <alignment horizontal="center" vertical="center"/>
    </xf>
    <xf numFmtId="10" fontId="9" fillId="22" borderId="122" xfId="14" applyNumberFormat="1" applyFont="1" applyFill="1" applyBorder="1">
      <alignment vertical="center"/>
    </xf>
    <xf numFmtId="10" fontId="9" fillId="22" borderId="48" xfId="14" applyNumberFormat="1" applyFont="1" applyFill="1" applyBorder="1">
      <alignment vertical="center"/>
    </xf>
    <xf numFmtId="10" fontId="9" fillId="24" borderId="44" xfId="0" applyNumberFormat="1" applyFont="1" applyFill="1" applyBorder="1" applyAlignment="1">
      <alignment horizontal="center" vertical="center"/>
    </xf>
    <xf numFmtId="183" fontId="34" fillId="2" borderId="8" xfId="0" applyNumberFormat="1" applyFont="1" applyFill="1" applyBorder="1" applyAlignment="1">
      <alignment vertical="center"/>
    </xf>
    <xf numFmtId="183" fontId="34" fillId="0" borderId="124" xfId="0" applyNumberFormat="1" applyFont="1" applyFill="1" applyBorder="1" applyAlignment="1">
      <alignment vertical="center"/>
    </xf>
    <xf numFmtId="183" fontId="9" fillId="2" borderId="124" xfId="0" applyNumberFormat="1" applyFont="1" applyFill="1" applyBorder="1" applyAlignment="1">
      <alignment vertical="center"/>
    </xf>
    <xf numFmtId="183" fontId="9" fillId="22" borderId="125" xfId="1" applyNumberFormat="1" applyFont="1" applyFill="1" applyBorder="1" applyAlignment="1">
      <alignment vertical="center"/>
    </xf>
    <xf numFmtId="183" fontId="34" fillId="2" borderId="10" xfId="0" applyNumberFormat="1" applyFont="1" applyFill="1" applyBorder="1" applyAlignment="1">
      <alignment vertical="center"/>
    </xf>
    <xf numFmtId="183" fontId="34" fillId="0" borderId="92" xfId="0" applyNumberFormat="1" applyFont="1" applyFill="1" applyBorder="1" applyAlignment="1">
      <alignment vertical="center"/>
    </xf>
    <xf numFmtId="183" fontId="9" fillId="2" borderId="92" xfId="0" applyNumberFormat="1" applyFont="1" applyFill="1" applyBorder="1">
      <alignment vertical="center"/>
    </xf>
    <xf numFmtId="183" fontId="9" fillId="22" borderId="93" xfId="1" applyNumberFormat="1" applyFont="1" applyFill="1" applyBorder="1" applyAlignment="1">
      <alignment vertical="center"/>
    </xf>
    <xf numFmtId="183" fontId="9" fillId="22" borderId="71" xfId="1" applyNumberFormat="1" applyFont="1" applyFill="1" applyBorder="1" applyAlignment="1">
      <alignment horizontal="center" vertical="center"/>
    </xf>
    <xf numFmtId="183" fontId="9" fillId="22" borderId="68" xfId="1" applyNumberFormat="1" applyFont="1" applyFill="1" applyBorder="1" applyAlignment="1">
      <alignment horizontal="center" vertical="center"/>
    </xf>
    <xf numFmtId="183" fontId="9" fillId="22" borderId="73" xfId="1" applyNumberFormat="1" applyFont="1" applyFill="1" applyBorder="1" applyAlignment="1">
      <alignment horizontal="center" vertical="center"/>
    </xf>
    <xf numFmtId="183" fontId="9" fillId="22" borderId="74" xfId="1" applyNumberFormat="1" applyFont="1" applyFill="1" applyBorder="1" applyAlignment="1">
      <alignment horizontal="center" vertical="center"/>
    </xf>
    <xf numFmtId="183" fontId="33" fillId="22" borderId="118" xfId="1" applyNumberFormat="1" applyFont="1" applyFill="1" applyBorder="1" applyAlignment="1"/>
    <xf numFmtId="183" fontId="33" fillId="22" borderId="118" xfId="3" applyNumberFormat="1" applyFont="1" applyFill="1" applyBorder="1" applyAlignment="1"/>
    <xf numFmtId="183" fontId="35" fillId="2" borderId="118" xfId="1" applyNumberFormat="1" applyFont="1" applyFill="1" applyBorder="1" applyAlignment="1"/>
    <xf numFmtId="183" fontId="35" fillId="2" borderId="118" xfId="3" applyNumberFormat="1" applyFont="1" applyFill="1" applyBorder="1" applyAlignment="1"/>
    <xf numFmtId="183" fontId="33" fillId="22" borderId="122" xfId="1" applyNumberFormat="1" applyFont="1" applyFill="1" applyBorder="1" applyAlignment="1"/>
    <xf numFmtId="183" fontId="33" fillId="22" borderId="122" xfId="3" applyNumberFormat="1" applyFont="1" applyFill="1" applyBorder="1" applyAlignment="1"/>
    <xf numFmtId="10" fontId="9" fillId="22" borderId="74" xfId="14" applyNumberFormat="1" applyFont="1" applyFill="1" applyBorder="1">
      <alignment vertical="center"/>
    </xf>
    <xf numFmtId="10" fontId="35" fillId="22" borderId="118" xfId="14" applyNumberFormat="1" applyFont="1" applyFill="1" applyBorder="1" applyAlignment="1"/>
    <xf numFmtId="10" fontId="35" fillId="22" borderId="120" xfId="14" applyNumberFormat="1" applyFont="1" applyFill="1" applyBorder="1" applyAlignment="1"/>
    <xf numFmtId="10" fontId="35" fillId="22" borderId="122" xfId="14" applyNumberFormat="1" applyFont="1" applyFill="1" applyBorder="1" applyAlignment="1"/>
    <xf numFmtId="10" fontId="35" fillId="22" borderId="123" xfId="14" applyNumberFormat="1" applyFont="1" applyFill="1" applyBorder="1" applyAlignment="1"/>
    <xf numFmtId="10" fontId="9" fillId="22" borderId="71" xfId="14" applyNumberFormat="1" applyFont="1" applyFill="1" applyBorder="1">
      <alignment vertical="center"/>
    </xf>
    <xf numFmtId="10" fontId="9" fillId="22" borderId="71" xfId="0" applyNumberFormat="1" applyFont="1" applyFill="1" applyBorder="1">
      <alignment vertical="center"/>
    </xf>
    <xf numFmtId="10" fontId="9" fillId="22" borderId="74" xfId="0" applyNumberFormat="1" applyFont="1" applyFill="1" applyBorder="1" applyAlignment="1">
      <alignment vertical="center"/>
    </xf>
    <xf numFmtId="182" fontId="35" fillId="0" borderId="68" xfId="1" applyNumberFormat="1" applyFont="1" applyFill="1" applyBorder="1" applyAlignment="1">
      <alignment horizontal="center" vertical="center"/>
    </xf>
    <xf numFmtId="182" fontId="9" fillId="2" borderId="92" xfId="1" applyNumberFormat="1" applyFont="1" applyFill="1" applyBorder="1">
      <alignment vertical="center"/>
    </xf>
    <xf numFmtId="182" fontId="33" fillId="22" borderId="73" xfId="1" applyNumberFormat="1" applyFont="1" applyFill="1" applyBorder="1" applyAlignment="1">
      <alignment horizontal="center" vertical="center"/>
    </xf>
    <xf numFmtId="182" fontId="35" fillId="0" borderId="94" xfId="1" applyNumberFormat="1" applyFont="1" applyFill="1" applyBorder="1" applyAlignment="1">
      <alignment horizontal="center" vertical="center"/>
    </xf>
    <xf numFmtId="10" fontId="35" fillId="0" borderId="68" xfId="14" applyNumberFormat="1" applyFont="1" applyFill="1" applyBorder="1" applyAlignment="1">
      <alignment horizontal="right" vertical="center"/>
    </xf>
    <xf numFmtId="183" fontId="35" fillId="0" borderId="73" xfId="1" applyNumberFormat="1" applyFont="1" applyFill="1" applyBorder="1" applyAlignment="1"/>
    <xf numFmtId="183" fontId="35" fillId="22" borderId="73" xfId="1" applyNumberFormat="1" applyFont="1" applyFill="1" applyBorder="1" applyAlignment="1"/>
    <xf numFmtId="183" fontId="9" fillId="22" borderId="74" xfId="1" applyNumberFormat="1" applyFont="1" applyFill="1" applyBorder="1">
      <alignment vertical="center"/>
    </xf>
    <xf numFmtId="183" fontId="9" fillId="0" borderId="10" xfId="1" applyNumberFormat="1" applyFont="1" applyFill="1" applyBorder="1" applyAlignment="1">
      <alignment horizontal="center" vertical="center"/>
    </xf>
    <xf numFmtId="183" fontId="9" fillId="0" borderId="16" xfId="1" applyNumberFormat="1" applyFont="1" applyFill="1" applyBorder="1" applyAlignment="1">
      <alignment horizontal="center" vertical="center"/>
    </xf>
    <xf numFmtId="183" fontId="35" fillId="2" borderId="73" xfId="1" applyNumberFormat="1" applyFont="1" applyFill="1" applyBorder="1" applyAlignment="1">
      <alignment horizontal="center" vertical="center"/>
    </xf>
    <xf numFmtId="183" fontId="9" fillId="0" borderId="68" xfId="1" applyNumberFormat="1" applyFont="1" applyBorder="1" applyAlignment="1">
      <alignment horizontal="center" vertical="center"/>
    </xf>
    <xf numFmtId="183" fontId="9" fillId="0" borderId="71" xfId="1" applyNumberFormat="1" applyFont="1" applyBorder="1" applyAlignment="1">
      <alignment horizontal="center" vertical="center"/>
    </xf>
    <xf numFmtId="183" fontId="34" fillId="24" borderId="74" xfId="0" applyNumberFormat="1" applyFont="1" applyFill="1" applyBorder="1" applyAlignment="1">
      <alignment horizontal="center" vertical="center"/>
    </xf>
    <xf numFmtId="10" fontId="9" fillId="22" borderId="68" xfId="14" applyNumberFormat="1" applyFont="1" applyFill="1" applyBorder="1">
      <alignment vertical="center"/>
    </xf>
    <xf numFmtId="10" fontId="9" fillId="22" borderId="73" xfId="14" applyNumberFormat="1" applyFont="1" applyFill="1" applyBorder="1">
      <alignment vertical="center"/>
    </xf>
    <xf numFmtId="10" fontId="35" fillId="22" borderId="44" xfId="14" applyNumberFormat="1" applyFont="1" applyFill="1" applyBorder="1" applyAlignment="1">
      <alignment horizontal="center" vertical="center"/>
    </xf>
    <xf numFmtId="182" fontId="34" fillId="22" borderId="10" xfId="1" applyNumberFormat="1" applyFont="1" applyFill="1" applyBorder="1" applyAlignment="1">
      <alignment horizontal="center" vertical="center" wrapText="1"/>
    </xf>
    <xf numFmtId="182" fontId="34" fillId="22" borderId="10" xfId="1" applyNumberFormat="1" applyFont="1" applyFill="1" applyBorder="1" applyAlignment="1">
      <alignment horizontal="center" vertical="center"/>
    </xf>
    <xf numFmtId="182" fontId="34" fillId="22" borderId="16" xfId="1" applyNumberFormat="1" applyFont="1" applyFill="1" applyBorder="1" applyAlignment="1">
      <alignment horizontal="center" vertical="center"/>
    </xf>
    <xf numFmtId="182" fontId="9" fillId="2" borderId="107" xfId="1" applyNumberFormat="1" applyFont="1" applyFill="1" applyBorder="1">
      <alignment vertical="center"/>
    </xf>
    <xf numFmtId="182" fontId="9" fillId="0" borderId="107" xfId="1" applyNumberFormat="1" applyFont="1" applyFill="1" applyBorder="1">
      <alignment vertical="center"/>
    </xf>
    <xf numFmtId="182" fontId="9" fillId="22" borderId="110" xfId="1" applyNumberFormat="1" applyFont="1" applyFill="1" applyBorder="1">
      <alignment vertical="center"/>
    </xf>
    <xf numFmtId="182" fontId="34" fillId="22" borderId="112" xfId="1" applyNumberFormat="1" applyFont="1" applyFill="1" applyBorder="1">
      <alignment vertical="center"/>
    </xf>
    <xf numFmtId="182" fontId="34" fillId="22" borderId="113" xfId="1" applyNumberFormat="1" applyFont="1" applyFill="1" applyBorder="1">
      <alignment vertical="center"/>
    </xf>
    <xf numFmtId="182" fontId="9" fillId="0" borderId="112" xfId="1" applyNumberFormat="1" applyFont="1" applyFill="1" applyBorder="1">
      <alignment vertical="center"/>
    </xf>
    <xf numFmtId="182" fontId="9" fillId="22" borderId="49" xfId="7" applyNumberFormat="1" applyFont="1" applyFill="1" applyBorder="1">
      <alignment vertical="center"/>
    </xf>
    <xf numFmtId="182" fontId="9" fillId="22" borderId="122" xfId="1" applyNumberFormat="1" applyFont="1" applyFill="1" applyBorder="1" applyAlignment="1">
      <alignment vertical="center"/>
    </xf>
    <xf numFmtId="182" fontId="9" fillId="22" borderId="122" xfId="1" applyNumberFormat="1" applyFont="1" applyFill="1" applyBorder="1" applyAlignment="1">
      <alignment horizontal="center" vertical="center"/>
    </xf>
    <xf numFmtId="10" fontId="9" fillId="22" borderId="123" xfId="14" applyNumberFormat="1" applyFont="1" applyFill="1" applyBorder="1" applyAlignment="1">
      <alignment horizontal="center" vertical="center"/>
    </xf>
    <xf numFmtId="183" fontId="35" fillId="0" borderId="118" xfId="1" applyNumberFormat="1" applyFont="1" applyFill="1" applyBorder="1" applyAlignment="1">
      <alignment vertical="center"/>
    </xf>
    <xf numFmtId="183" fontId="35" fillId="22" borderId="118" xfId="1" applyNumberFormat="1" applyFont="1" applyFill="1" applyBorder="1" applyAlignment="1">
      <alignment vertical="center"/>
    </xf>
    <xf numFmtId="183" fontId="35" fillId="0" borderId="118" xfId="1" applyNumberFormat="1" applyFont="1" applyFill="1" applyBorder="1" applyAlignment="1">
      <alignment horizontal="center" vertical="center"/>
    </xf>
    <xf numFmtId="183" fontId="9" fillId="0" borderId="118" xfId="1" applyNumberFormat="1" applyFont="1" applyFill="1" applyBorder="1">
      <alignment vertical="center"/>
    </xf>
    <xf numFmtId="183" fontId="35" fillId="22" borderId="94" xfId="1" applyNumberFormat="1" applyFont="1" applyFill="1" applyBorder="1" applyAlignment="1">
      <alignment horizontal="center" vertical="center"/>
    </xf>
    <xf numFmtId="183" fontId="9" fillId="22" borderId="120" xfId="1" applyNumberFormat="1" applyFont="1" applyFill="1" applyBorder="1">
      <alignment vertical="center"/>
    </xf>
    <xf numFmtId="183" fontId="9" fillId="2" borderId="118" xfId="1" applyNumberFormat="1" applyFont="1" applyFill="1" applyBorder="1">
      <alignment vertical="center"/>
    </xf>
    <xf numFmtId="183" fontId="33" fillId="22" borderId="122" xfId="1" applyNumberFormat="1" applyFont="1" applyFill="1" applyBorder="1" applyAlignment="1">
      <alignment vertical="center"/>
    </xf>
    <xf numFmtId="183" fontId="33" fillId="22" borderId="122" xfId="1" applyNumberFormat="1" applyFont="1" applyFill="1" applyBorder="1" applyAlignment="1">
      <alignment horizontal="center" vertical="center"/>
    </xf>
    <xf numFmtId="183" fontId="34" fillId="22" borderId="122" xfId="1" applyNumberFormat="1" applyFont="1" applyFill="1" applyBorder="1">
      <alignment vertical="center"/>
    </xf>
    <xf numFmtId="183" fontId="33" fillId="22" borderId="108" xfId="1" applyNumberFormat="1" applyFont="1" applyFill="1" applyBorder="1" applyAlignment="1">
      <alignment horizontal="center" vertical="center"/>
    </xf>
    <xf numFmtId="183" fontId="34" fillId="22" borderId="123" xfId="1" applyNumberFormat="1" applyFont="1" applyFill="1" applyBorder="1">
      <alignment vertical="center"/>
    </xf>
    <xf numFmtId="183" fontId="9" fillId="22" borderId="68" xfId="1" applyNumberFormat="1" applyFont="1" applyFill="1" applyBorder="1" applyAlignment="1">
      <alignment vertical="center"/>
    </xf>
    <xf numFmtId="183" fontId="9" fillId="22" borderId="71" xfId="1" applyNumberFormat="1" applyFont="1" applyFill="1" applyBorder="1" applyAlignment="1">
      <alignment vertical="center"/>
    </xf>
    <xf numFmtId="183" fontId="9" fillId="0" borderId="68" xfId="1" applyNumberFormat="1" applyFont="1" applyFill="1" applyBorder="1" applyAlignment="1">
      <alignment vertical="center"/>
    </xf>
    <xf numFmtId="183" fontId="9" fillId="0" borderId="71" xfId="1" applyNumberFormat="1" applyFont="1" applyFill="1" applyBorder="1" applyAlignment="1">
      <alignment vertical="center"/>
    </xf>
    <xf numFmtId="183" fontId="9" fillId="0" borderId="10" xfId="1" applyNumberFormat="1" applyFont="1" applyFill="1" applyBorder="1" applyAlignment="1">
      <alignment vertical="center"/>
    </xf>
    <xf numFmtId="183" fontId="9" fillId="2" borderId="68" xfId="1" applyNumberFormat="1" applyFont="1" applyFill="1" applyBorder="1" applyAlignment="1">
      <alignment vertical="center"/>
    </xf>
    <xf numFmtId="183" fontId="9" fillId="2" borderId="71" xfId="1" applyNumberFormat="1" applyFont="1" applyFill="1" applyBorder="1" applyAlignment="1">
      <alignment vertical="center"/>
    </xf>
    <xf numFmtId="183" fontId="9" fillId="24" borderId="68" xfId="0" applyNumberFormat="1" applyFont="1" applyFill="1" applyBorder="1" applyAlignment="1">
      <alignment horizontal="center" vertical="center"/>
    </xf>
    <xf numFmtId="183" fontId="9" fillId="22" borderId="71" xfId="65" applyNumberFormat="1" applyFont="1" applyFill="1" applyBorder="1" applyAlignment="1">
      <alignment vertical="center"/>
    </xf>
    <xf numFmtId="183" fontId="9" fillId="24" borderId="71" xfId="0" applyNumberFormat="1" applyFont="1" applyFill="1" applyBorder="1" applyAlignment="1">
      <alignment horizontal="center" vertical="center"/>
    </xf>
    <xf numFmtId="183" fontId="35" fillId="22" borderId="75" xfId="1" applyNumberFormat="1" applyFont="1" applyFill="1" applyBorder="1" applyAlignment="1">
      <alignment horizontal="center" vertical="center"/>
    </xf>
    <xf numFmtId="183" fontId="35" fillId="22" borderId="76" xfId="1" applyNumberFormat="1" applyFont="1" applyFill="1" applyBorder="1" applyAlignment="1">
      <alignment horizontal="center" vertical="center"/>
    </xf>
    <xf numFmtId="10" fontId="35" fillId="0" borderId="68" xfId="6" applyNumberFormat="1" applyFont="1" applyFill="1" applyBorder="1" applyAlignment="1">
      <alignment horizontal="center" vertical="center"/>
    </xf>
    <xf numFmtId="10" fontId="35" fillId="22" borderId="71" xfId="7" applyNumberFormat="1" applyFont="1" applyFill="1" applyBorder="1" applyAlignment="1">
      <alignment horizontal="center" vertical="center"/>
    </xf>
    <xf numFmtId="10" fontId="35" fillId="0" borderId="70" xfId="6" applyNumberFormat="1" applyFont="1" applyFill="1" applyBorder="1" applyAlignment="1">
      <alignment horizontal="center" vertical="center"/>
    </xf>
    <xf numFmtId="10" fontId="35" fillId="0" borderId="91" xfId="6" applyNumberFormat="1" applyFont="1" applyFill="1" applyBorder="1" applyAlignment="1">
      <alignment horizontal="center" vertical="center"/>
    </xf>
    <xf numFmtId="10" fontId="35" fillId="0" borderId="73" xfId="6" applyNumberFormat="1" applyFont="1" applyFill="1" applyBorder="1" applyAlignment="1">
      <alignment horizontal="center" vertical="center"/>
    </xf>
    <xf numFmtId="10" fontId="35" fillId="22" borderId="74" xfId="7" applyNumberFormat="1" applyFont="1" applyFill="1" applyBorder="1" applyAlignment="1">
      <alignment horizontal="center" vertical="center"/>
    </xf>
    <xf numFmtId="10" fontId="9" fillId="22" borderId="68" xfId="14" applyNumberFormat="1" applyFont="1" applyFill="1" applyBorder="1" applyAlignment="1">
      <alignment vertical="center"/>
    </xf>
    <xf numFmtId="10" fontId="9" fillId="24" borderId="68" xfId="0" applyNumberFormat="1" applyFont="1" applyFill="1" applyBorder="1" applyAlignment="1">
      <alignment horizontal="center" vertical="center"/>
    </xf>
    <xf numFmtId="10" fontId="9" fillId="22" borderId="71" xfId="14" applyNumberFormat="1" applyFont="1" applyFill="1" applyBorder="1" applyAlignment="1">
      <alignment vertical="center"/>
    </xf>
    <xf numFmtId="10" fontId="9" fillId="22" borderId="73" xfId="14" applyNumberFormat="1" applyFont="1" applyFill="1" applyBorder="1" applyAlignment="1">
      <alignment vertical="center"/>
    </xf>
    <xf numFmtId="10" fontId="9" fillId="24" borderId="73" xfId="0" applyNumberFormat="1" applyFont="1" applyFill="1" applyBorder="1" applyAlignment="1">
      <alignment horizontal="center" vertical="center"/>
    </xf>
    <xf numFmtId="10" fontId="9" fillId="22" borderId="74" xfId="14" applyNumberFormat="1" applyFont="1" applyFill="1" applyBorder="1" applyAlignment="1">
      <alignment vertical="center"/>
    </xf>
    <xf numFmtId="10" fontId="9" fillId="22" borderId="68" xfId="65" applyNumberFormat="1" applyFont="1" applyFill="1" applyBorder="1" applyAlignment="1">
      <alignment vertical="center"/>
    </xf>
    <xf numFmtId="10" fontId="9" fillId="22" borderId="71" xfId="65" applyNumberFormat="1" applyFont="1" applyFill="1" applyBorder="1" applyAlignment="1">
      <alignment vertical="center"/>
    </xf>
    <xf numFmtId="10" fontId="9" fillId="22" borderId="68" xfId="14" applyNumberFormat="1" applyFont="1" applyFill="1" applyBorder="1" applyAlignment="1">
      <alignment horizontal="right" vertical="center"/>
    </xf>
    <xf numFmtId="10" fontId="9" fillId="22" borderId="71" xfId="14" applyNumberFormat="1" applyFont="1" applyFill="1" applyBorder="1" applyAlignment="1">
      <alignment horizontal="right" vertical="center"/>
    </xf>
    <xf numFmtId="10" fontId="34" fillId="22" borderId="122" xfId="14" applyNumberFormat="1" applyFont="1" applyFill="1" applyBorder="1">
      <alignment vertical="center"/>
    </xf>
    <xf numFmtId="10" fontId="34" fillId="22" borderId="70" xfId="14" applyNumberFormat="1" applyFont="1" applyFill="1" applyBorder="1">
      <alignment vertical="center"/>
    </xf>
    <xf numFmtId="10" fontId="34" fillId="22" borderId="64" xfId="14" applyNumberFormat="1" applyFont="1" applyFill="1" applyBorder="1">
      <alignment vertical="center"/>
    </xf>
    <xf numFmtId="10" fontId="34" fillId="22" borderId="62" xfId="14" applyNumberFormat="1" applyFont="1" applyFill="1" applyBorder="1">
      <alignment vertical="center"/>
    </xf>
    <xf numFmtId="10" fontId="9" fillId="2" borderId="7" xfId="14" applyNumberFormat="1" applyFont="1" applyFill="1" applyBorder="1" applyAlignment="1">
      <alignment horizontal="center" vertical="center"/>
    </xf>
    <xf numFmtId="10" fontId="9" fillId="0" borderId="3" xfId="14" applyNumberFormat="1" applyFont="1" applyFill="1" applyBorder="1" applyAlignment="1">
      <alignment horizontal="center" vertical="center"/>
    </xf>
    <xf numFmtId="10" fontId="9" fillId="22" borderId="4" xfId="14" applyNumberFormat="1" applyFont="1" applyFill="1" applyBorder="1" applyAlignment="1">
      <alignment horizontal="center" vertical="center"/>
    </xf>
    <xf numFmtId="10" fontId="9" fillId="2" borderId="11" xfId="14" applyNumberFormat="1" applyFont="1" applyFill="1" applyBorder="1" applyAlignment="1">
      <alignment horizontal="center" vertical="center"/>
    </xf>
    <xf numFmtId="10" fontId="9" fillId="24" borderId="71" xfId="14" applyNumberFormat="1" applyFont="1" applyFill="1" applyBorder="1" applyAlignment="1">
      <alignment horizontal="center" vertical="center"/>
    </xf>
    <xf numFmtId="10" fontId="9" fillId="2" borderId="75" xfId="14" applyNumberFormat="1" applyFont="1" applyFill="1" applyBorder="1" applyAlignment="1">
      <alignment horizontal="center" vertical="center"/>
    </xf>
    <xf numFmtId="10" fontId="9" fillId="22" borderId="16" xfId="14" applyNumberFormat="1" applyFont="1" applyFill="1" applyBorder="1" applyAlignment="1">
      <alignment horizontal="center" vertical="center"/>
    </xf>
    <xf numFmtId="10" fontId="9" fillId="2" borderId="10" xfId="14" applyNumberFormat="1" applyFont="1" applyFill="1" applyBorder="1" applyAlignment="1">
      <alignment horizontal="center" vertical="center"/>
    </xf>
    <xf numFmtId="10" fontId="9" fillId="2" borderId="42" xfId="14" applyNumberFormat="1" applyFont="1" applyFill="1" applyBorder="1" applyAlignment="1">
      <alignment horizontal="center" vertical="center"/>
    </xf>
    <xf numFmtId="10" fontId="34" fillId="22" borderId="22" xfId="14" applyNumberFormat="1" applyFont="1" applyFill="1" applyBorder="1" applyAlignment="1">
      <alignment horizontal="center" vertical="center"/>
    </xf>
    <xf numFmtId="10" fontId="34" fillId="22" borderId="43" xfId="14" applyNumberFormat="1" applyFont="1" applyFill="1" applyBorder="1" applyAlignment="1">
      <alignment horizontal="center" vertical="center"/>
    </xf>
    <xf numFmtId="10" fontId="9" fillId="0" borderId="10" xfId="14" applyNumberFormat="1" applyFont="1" applyFill="1" applyBorder="1" applyAlignment="1">
      <alignment horizontal="center" vertical="center"/>
    </xf>
    <xf numFmtId="10" fontId="9" fillId="2" borderId="54" xfId="14" applyNumberFormat="1" applyFont="1" applyFill="1" applyBorder="1" applyAlignment="1">
      <alignment horizontal="center" vertical="center"/>
    </xf>
    <xf numFmtId="10" fontId="9" fillId="2" borderId="76" xfId="14" applyNumberFormat="1" applyFont="1" applyFill="1" applyBorder="1" applyAlignment="1">
      <alignment horizontal="center" vertical="center"/>
    </xf>
    <xf numFmtId="183" fontId="9" fillId="2" borderId="7" xfId="1" applyNumberFormat="1" applyFont="1" applyFill="1" applyBorder="1">
      <alignment vertical="center"/>
    </xf>
    <xf numFmtId="183" fontId="9" fillId="24" borderId="7" xfId="1" applyNumberFormat="1" applyFont="1" applyFill="1" applyBorder="1" applyAlignment="1">
      <alignment horizontal="center" vertical="center"/>
    </xf>
    <xf numFmtId="183" fontId="9" fillId="2" borderId="11" xfId="1" applyNumberFormat="1" applyFont="1" applyFill="1" applyBorder="1">
      <alignment vertical="center"/>
    </xf>
    <xf numFmtId="183" fontId="9" fillId="24" borderId="68" xfId="14" applyNumberFormat="1" applyFont="1" applyFill="1" applyBorder="1" applyAlignment="1">
      <alignment horizontal="center" vertical="center"/>
    </xf>
    <xf numFmtId="183" fontId="9" fillId="2" borderId="75" xfId="1" applyNumberFormat="1" applyFont="1" applyFill="1" applyBorder="1">
      <alignment vertical="center"/>
    </xf>
    <xf numFmtId="183" fontId="34" fillId="22" borderId="42" xfId="1" applyNumberFormat="1" applyFont="1" applyFill="1" applyBorder="1">
      <alignment vertical="center"/>
    </xf>
    <xf numFmtId="183" fontId="34" fillId="0" borderId="42" xfId="1" applyNumberFormat="1" applyFont="1" applyFill="1" applyBorder="1" applyAlignment="1">
      <alignment horizontal="center" vertical="center"/>
    </xf>
    <xf numFmtId="183" fontId="34" fillId="0" borderId="42" xfId="1" applyNumberFormat="1" applyFont="1" applyFill="1" applyBorder="1">
      <alignment vertical="center"/>
    </xf>
    <xf numFmtId="183" fontId="9" fillId="2" borderId="16" xfId="1" applyNumberFormat="1" applyFont="1" applyFill="1" applyBorder="1">
      <alignment vertical="center"/>
    </xf>
    <xf numFmtId="183" fontId="9" fillId="2" borderId="13" xfId="1" applyNumberFormat="1" applyFont="1" applyFill="1" applyBorder="1">
      <alignment vertical="center"/>
    </xf>
    <xf numFmtId="183" fontId="9" fillId="2" borderId="10" xfId="1" applyNumberFormat="1" applyFont="1" applyFill="1" applyBorder="1">
      <alignment vertical="center"/>
    </xf>
    <xf numFmtId="183" fontId="9" fillId="24" borderId="71" xfId="1" applyNumberFormat="1" applyFont="1" applyFill="1" applyBorder="1" applyAlignment="1">
      <alignment horizontal="center" vertical="center"/>
    </xf>
    <xf numFmtId="183" fontId="9" fillId="24" borderId="67" xfId="1" applyNumberFormat="1" applyFont="1" applyFill="1" applyBorder="1" applyAlignment="1">
      <alignment horizontal="center" vertical="center"/>
    </xf>
    <xf numFmtId="183" fontId="9" fillId="24" borderId="68" xfId="1" applyNumberFormat="1" applyFont="1" applyFill="1" applyBorder="1" applyAlignment="1">
      <alignment horizontal="center" vertical="center"/>
    </xf>
    <xf numFmtId="183" fontId="9" fillId="2" borderId="71" xfId="1" applyNumberFormat="1" applyFont="1" applyFill="1" applyBorder="1">
      <alignment vertical="center"/>
    </xf>
    <xf numFmtId="183" fontId="9" fillId="2" borderId="67" xfId="1" applyNumberFormat="1" applyFont="1" applyFill="1" applyBorder="1">
      <alignment vertical="center"/>
    </xf>
    <xf numFmtId="183" fontId="9" fillId="2" borderId="68" xfId="1" applyNumberFormat="1" applyFont="1" applyFill="1" applyBorder="1">
      <alignment vertical="center"/>
    </xf>
    <xf numFmtId="183" fontId="9" fillId="22" borderId="71" xfId="1" applyNumberFormat="1" applyFont="1" applyFill="1" applyBorder="1">
      <alignment vertical="center"/>
    </xf>
    <xf numFmtId="183" fontId="9" fillId="22" borderId="67" xfId="1" applyNumberFormat="1" applyFont="1" applyFill="1" applyBorder="1">
      <alignment vertical="center"/>
    </xf>
    <xf numFmtId="183" fontId="9" fillId="22" borderId="68" xfId="1" applyNumberFormat="1" applyFont="1" applyFill="1" applyBorder="1">
      <alignment vertical="center"/>
    </xf>
    <xf numFmtId="183" fontId="34" fillId="22" borderId="71" xfId="1" applyNumberFormat="1" applyFont="1" applyFill="1" applyBorder="1">
      <alignment vertical="center"/>
    </xf>
    <xf numFmtId="183" fontId="34" fillId="22" borderId="67" xfId="1" applyNumberFormat="1" applyFont="1" applyFill="1" applyBorder="1">
      <alignment vertical="center"/>
    </xf>
    <xf numFmtId="183" fontId="34" fillId="22" borderId="68" xfId="1" applyNumberFormat="1" applyFont="1" applyFill="1" applyBorder="1">
      <alignment vertical="center"/>
    </xf>
    <xf numFmtId="183" fontId="9" fillId="22" borderId="75" xfId="1" applyNumberFormat="1" applyFont="1" applyFill="1" applyBorder="1">
      <alignment vertical="center"/>
    </xf>
    <xf numFmtId="183" fontId="9" fillId="22" borderId="66" xfId="1" applyNumberFormat="1" applyFont="1" applyFill="1" applyBorder="1">
      <alignment vertical="center"/>
    </xf>
    <xf numFmtId="183" fontId="34" fillId="0" borderId="71" xfId="1" applyNumberFormat="1" applyFont="1" applyFill="1" applyBorder="1">
      <alignment vertical="center"/>
    </xf>
    <xf numFmtId="183" fontId="9" fillId="0" borderId="67" xfId="1" applyNumberFormat="1" applyFont="1" applyFill="1" applyBorder="1">
      <alignment vertical="center"/>
    </xf>
    <xf numFmtId="183" fontId="9" fillId="0" borderId="86" xfId="1" applyNumberFormat="1" applyFont="1" applyFill="1" applyBorder="1">
      <alignment vertical="center"/>
    </xf>
    <xf numFmtId="183" fontId="9" fillId="0" borderId="84" xfId="1" applyNumberFormat="1" applyFont="1" applyFill="1" applyBorder="1">
      <alignment vertical="center"/>
    </xf>
    <xf numFmtId="183" fontId="9" fillId="0" borderId="85" xfId="1" applyNumberFormat="1" applyFont="1" applyFill="1" applyBorder="1">
      <alignment vertical="center"/>
    </xf>
    <xf numFmtId="183" fontId="9" fillId="0" borderId="71" xfId="1" applyNumberFormat="1" applyFont="1" applyFill="1" applyBorder="1" applyAlignment="1">
      <alignment horizontal="center" vertical="center"/>
    </xf>
    <xf numFmtId="183" fontId="34" fillId="24" borderId="71" xfId="1" applyNumberFormat="1" applyFont="1" applyFill="1" applyBorder="1" applyAlignment="1">
      <alignment horizontal="center" vertical="center"/>
    </xf>
    <xf numFmtId="183" fontId="9" fillId="24" borderId="74" xfId="1" applyNumberFormat="1" applyFont="1" applyFill="1" applyBorder="1" applyAlignment="1">
      <alignment horizontal="center" vertical="center"/>
    </xf>
    <xf numFmtId="183" fontId="9" fillId="24" borderId="72" xfId="1" applyNumberFormat="1" applyFont="1" applyFill="1" applyBorder="1" applyAlignment="1">
      <alignment horizontal="center" vertical="center"/>
    </xf>
    <xf numFmtId="183" fontId="9" fillId="24" borderId="73" xfId="1" applyNumberFormat="1" applyFont="1" applyFill="1" applyBorder="1" applyAlignment="1">
      <alignment horizontal="center" vertical="center"/>
    </xf>
    <xf numFmtId="183" fontId="34" fillId="22" borderId="74" xfId="1" applyNumberFormat="1" applyFont="1" applyFill="1" applyBorder="1">
      <alignment vertical="center"/>
    </xf>
    <xf numFmtId="183" fontId="9" fillId="24" borderId="16" xfId="0" applyNumberFormat="1" applyFont="1" applyFill="1" applyBorder="1" applyAlignment="1">
      <alignment horizontal="center" vertical="center"/>
    </xf>
    <xf numFmtId="183" fontId="9" fillId="24" borderId="11" xfId="0" applyNumberFormat="1" applyFont="1" applyFill="1" applyBorder="1" applyAlignment="1">
      <alignment horizontal="center" vertical="center"/>
    </xf>
    <xf numFmtId="183" fontId="9" fillId="24" borderId="10" xfId="0" applyNumberFormat="1" applyFont="1" applyFill="1" applyBorder="1" applyAlignment="1">
      <alignment horizontal="center" vertical="center"/>
    </xf>
    <xf numFmtId="183" fontId="34" fillId="22" borderId="75" xfId="1" applyNumberFormat="1" applyFont="1" applyFill="1" applyBorder="1">
      <alignment vertical="center"/>
    </xf>
    <xf numFmtId="183" fontId="9" fillId="24" borderId="75" xfId="1" applyNumberFormat="1" applyFont="1" applyFill="1" applyBorder="1" applyAlignment="1">
      <alignment horizontal="center" vertical="center"/>
    </xf>
    <xf numFmtId="183" fontId="34" fillId="22" borderId="76" xfId="1" applyNumberFormat="1" applyFont="1" applyFill="1" applyBorder="1">
      <alignment vertical="center"/>
    </xf>
    <xf numFmtId="183" fontId="34" fillId="22" borderId="73" xfId="1" applyNumberFormat="1" applyFont="1" applyFill="1" applyBorder="1">
      <alignment vertical="center"/>
    </xf>
    <xf numFmtId="183" fontId="9" fillId="2" borderId="97" xfId="1" applyNumberFormat="1" applyFont="1" applyFill="1" applyBorder="1">
      <alignment vertical="center"/>
    </xf>
    <xf numFmtId="183" fontId="9" fillId="2" borderId="92" xfId="1" applyNumberFormat="1" applyFont="1" applyFill="1" applyBorder="1">
      <alignment vertical="center"/>
    </xf>
    <xf numFmtId="183" fontId="9" fillId="22" borderId="97" xfId="1" applyNumberFormat="1" applyFont="1" applyFill="1" applyBorder="1">
      <alignment vertical="center"/>
    </xf>
    <xf numFmtId="183" fontId="9" fillId="22" borderId="92" xfId="1" applyNumberFormat="1" applyFont="1" applyFill="1" applyBorder="1">
      <alignment vertical="center"/>
    </xf>
    <xf numFmtId="183" fontId="34" fillId="22" borderId="97" xfId="1" applyNumberFormat="1" applyFont="1" applyFill="1" applyBorder="1">
      <alignment vertical="center"/>
    </xf>
    <xf numFmtId="183" fontId="34" fillId="22" borderId="92" xfId="1" applyNumberFormat="1" applyFont="1" applyFill="1" applyBorder="1">
      <alignment vertical="center"/>
    </xf>
    <xf numFmtId="183" fontId="9" fillId="24" borderId="97" xfId="1" applyNumberFormat="1" applyFont="1" applyFill="1" applyBorder="1" applyAlignment="1">
      <alignment horizontal="center" vertical="center"/>
    </xf>
    <xf numFmtId="183" fontId="9" fillId="24" borderId="92" xfId="1" applyNumberFormat="1" applyFont="1" applyFill="1" applyBorder="1" applyAlignment="1">
      <alignment horizontal="center" vertical="center"/>
    </xf>
    <xf numFmtId="183" fontId="34" fillId="22" borderId="93" xfId="1" applyNumberFormat="1" applyFont="1" applyFill="1" applyBorder="1">
      <alignment vertical="center"/>
    </xf>
    <xf numFmtId="183" fontId="34" fillId="22" borderId="98" xfId="1" applyNumberFormat="1" applyFont="1" applyFill="1" applyBorder="1">
      <alignment vertical="center"/>
    </xf>
    <xf numFmtId="183" fontId="34" fillId="22" borderId="62" xfId="1" applyNumberFormat="1" applyFont="1" applyFill="1" applyBorder="1">
      <alignment vertical="center"/>
    </xf>
    <xf numFmtId="183" fontId="34" fillId="0" borderId="97" xfId="1" applyNumberFormat="1" applyFont="1" applyFill="1" applyBorder="1">
      <alignment vertical="center"/>
    </xf>
    <xf numFmtId="183" fontId="34" fillId="22" borderId="96" xfId="1" applyNumberFormat="1" applyFont="1" applyFill="1" applyBorder="1">
      <alignment vertical="center"/>
    </xf>
    <xf numFmtId="183" fontId="34" fillId="22" borderId="4" xfId="1" applyNumberFormat="1" applyFont="1" applyFill="1" applyBorder="1">
      <alignment vertical="center"/>
    </xf>
    <xf numFmtId="183" fontId="9" fillId="0" borderId="97" xfId="1" applyNumberFormat="1" applyFont="1" applyFill="1" applyBorder="1">
      <alignment vertical="center"/>
    </xf>
    <xf numFmtId="183" fontId="9" fillId="0" borderId="96" xfId="1" applyNumberFormat="1" applyFont="1" applyFill="1" applyBorder="1">
      <alignment vertical="center"/>
    </xf>
    <xf numFmtId="183" fontId="9" fillId="0" borderId="92" xfId="1" applyNumberFormat="1" applyFont="1" applyFill="1" applyBorder="1">
      <alignment vertical="center"/>
    </xf>
    <xf numFmtId="183" fontId="9" fillId="0" borderId="75" xfId="1" applyNumberFormat="1" applyFont="1" applyFill="1" applyBorder="1">
      <alignment vertical="center"/>
    </xf>
    <xf numFmtId="183" fontId="9" fillId="2" borderId="92" xfId="7" applyNumberFormat="1" applyFont="1" applyFill="1" applyBorder="1">
      <alignment vertical="center"/>
    </xf>
    <xf numFmtId="183" fontId="9" fillId="2" borderId="97" xfId="7" applyNumberFormat="1" applyFont="1" applyFill="1" applyBorder="1">
      <alignment vertical="center"/>
    </xf>
    <xf numFmtId="183" fontId="9" fillId="0" borderId="97" xfId="1" applyNumberFormat="1" applyFont="1" applyFill="1" applyBorder="1" applyAlignment="1">
      <alignment horizontal="center" vertical="center"/>
    </xf>
    <xf numFmtId="183" fontId="34" fillId="24" borderId="97" xfId="1" applyNumberFormat="1" applyFont="1" applyFill="1" applyBorder="1" applyAlignment="1">
      <alignment horizontal="center" vertical="center"/>
    </xf>
    <xf numFmtId="183" fontId="34" fillId="22" borderId="118" xfId="1" applyNumberFormat="1" applyFont="1" applyFill="1" applyBorder="1">
      <alignment vertical="center"/>
    </xf>
    <xf numFmtId="183" fontId="34" fillId="22" borderId="120" xfId="1" applyNumberFormat="1" applyFont="1" applyFill="1" applyBorder="1">
      <alignment vertical="center"/>
    </xf>
    <xf numFmtId="183" fontId="34" fillId="24" borderId="74" xfId="1" applyNumberFormat="1" applyFont="1" applyFill="1" applyBorder="1" applyAlignment="1">
      <alignment horizontal="center" vertical="center"/>
    </xf>
    <xf numFmtId="183" fontId="34" fillId="22" borderId="72" xfId="1" applyNumberFormat="1" applyFont="1" applyFill="1" applyBorder="1">
      <alignment vertical="center"/>
    </xf>
    <xf numFmtId="182" fontId="9" fillId="24" borderId="71" xfId="1" applyNumberFormat="1" applyFont="1" applyFill="1" applyBorder="1" applyAlignment="1">
      <alignment horizontal="center" vertical="center"/>
    </xf>
    <xf numFmtId="182" fontId="9" fillId="24" borderId="67" xfId="1" applyNumberFormat="1" applyFont="1" applyFill="1" applyBorder="1" applyAlignment="1">
      <alignment horizontal="center" vertical="center"/>
    </xf>
    <xf numFmtId="182" fontId="9" fillId="24" borderId="68" xfId="1" applyNumberFormat="1" applyFont="1" applyFill="1" applyBorder="1" applyAlignment="1">
      <alignment horizontal="center" vertical="center"/>
    </xf>
    <xf numFmtId="182" fontId="9" fillId="2" borderId="67" xfId="1" applyNumberFormat="1" applyFont="1" applyFill="1" applyBorder="1">
      <alignment vertical="center"/>
    </xf>
    <xf numFmtId="182" fontId="9" fillId="22" borderId="71" xfId="1" applyNumberFormat="1" applyFont="1" applyFill="1" applyBorder="1">
      <alignment vertical="center"/>
    </xf>
    <xf numFmtId="182" fontId="9" fillId="22" borderId="67" xfId="1" applyNumberFormat="1" applyFont="1" applyFill="1" applyBorder="1">
      <alignment vertical="center"/>
    </xf>
    <xf numFmtId="182" fontId="34" fillId="22" borderId="67" xfId="1" applyNumberFormat="1" applyFont="1" applyFill="1" applyBorder="1">
      <alignment vertical="center"/>
    </xf>
    <xf numFmtId="182" fontId="9" fillId="22" borderId="75" xfId="1" applyNumberFormat="1" applyFont="1" applyFill="1" applyBorder="1">
      <alignment vertical="center"/>
    </xf>
    <xf numFmtId="182" fontId="9" fillId="22" borderId="66" xfId="1" applyNumberFormat="1" applyFont="1" applyFill="1" applyBorder="1">
      <alignment vertical="center"/>
    </xf>
    <xf numFmtId="182" fontId="34" fillId="0" borderId="71" xfId="1" applyNumberFormat="1" applyFont="1" applyFill="1" applyBorder="1">
      <alignment vertical="center"/>
    </xf>
    <xf numFmtId="182" fontId="9" fillId="0" borderId="71" xfId="1" applyNumberFormat="1" applyFont="1" applyFill="1" applyBorder="1">
      <alignment vertical="center"/>
    </xf>
    <xf numFmtId="182" fontId="9" fillId="0" borderId="67" xfId="1" applyNumberFormat="1" applyFont="1" applyFill="1" applyBorder="1">
      <alignment vertical="center"/>
    </xf>
    <xf numFmtId="182" fontId="9" fillId="0" borderId="86" xfId="1" applyNumberFormat="1" applyFont="1" applyFill="1" applyBorder="1">
      <alignment vertical="center"/>
    </xf>
    <xf numFmtId="182" fontId="9" fillId="0" borderId="84" xfId="1" applyNumberFormat="1" applyFont="1" applyFill="1" applyBorder="1">
      <alignment vertical="center"/>
    </xf>
    <xf numFmtId="182" fontId="9" fillId="0" borderId="85" xfId="1" applyNumberFormat="1" applyFont="1" applyFill="1" applyBorder="1">
      <alignment vertical="center"/>
    </xf>
    <xf numFmtId="182" fontId="9" fillId="0" borderId="71" xfId="1" applyNumberFormat="1" applyFont="1" applyFill="1" applyBorder="1" applyAlignment="1">
      <alignment horizontal="center" vertical="center"/>
    </xf>
    <xf numFmtId="182" fontId="35" fillId="2" borderId="126" xfId="1" applyNumberFormat="1" applyFont="1" applyFill="1" applyBorder="1" applyAlignment="1"/>
    <xf numFmtId="10" fontId="35" fillId="2" borderId="126" xfId="14" applyNumberFormat="1" applyFont="1" applyFill="1" applyBorder="1" applyAlignment="1"/>
    <xf numFmtId="0" fontId="33" fillId="0" borderId="119" xfId="0" applyFont="1" applyFill="1" applyBorder="1" applyAlignment="1">
      <alignment horizontal="left" wrapText="1" indent="2"/>
    </xf>
    <xf numFmtId="184" fontId="35" fillId="26" borderId="126" xfId="14" applyNumberFormat="1" applyFont="1" applyFill="1" applyBorder="1" applyAlignment="1"/>
    <xf numFmtId="10" fontId="35" fillId="26" borderId="92" xfId="14" applyNumberFormat="1" applyFont="1" applyFill="1" applyBorder="1" applyAlignment="1">
      <alignment horizontal="center"/>
    </xf>
    <xf numFmtId="10" fontId="35" fillId="26" borderId="92" xfId="14" applyNumberFormat="1" applyFont="1" applyFill="1" applyBorder="1" applyAlignment="1"/>
    <xf numFmtId="10" fontId="35" fillId="26" borderId="94" xfId="14" applyNumberFormat="1" applyFont="1" applyFill="1" applyBorder="1" applyAlignment="1"/>
    <xf numFmtId="182" fontId="35" fillId="26" borderId="96" xfId="1" applyNumberFormat="1" applyFont="1" applyFill="1" applyBorder="1" applyAlignment="1"/>
    <xf numFmtId="182" fontId="35" fillId="26" borderId="92" xfId="1" applyNumberFormat="1" applyFont="1" applyFill="1" applyBorder="1" applyAlignment="1"/>
    <xf numFmtId="10" fontId="35" fillId="26" borderId="97" xfId="14" applyNumberFormat="1" applyFont="1" applyFill="1" applyBorder="1" applyAlignment="1">
      <alignment horizontal="center"/>
    </xf>
    <xf numFmtId="0" fontId="9" fillId="26" borderId="96" xfId="0" applyFont="1" applyFill="1" applyBorder="1" applyAlignment="1">
      <alignment horizontal="left" wrapText="1" indent="1"/>
    </xf>
    <xf numFmtId="0" fontId="33" fillId="26" borderId="119" xfId="0" applyFont="1" applyFill="1" applyBorder="1" applyAlignment="1">
      <alignment horizontal="left" wrapText="1" indent="1"/>
    </xf>
    <xf numFmtId="182" fontId="35" fillId="26" borderId="126" xfId="1" applyNumberFormat="1" applyFont="1" applyFill="1" applyBorder="1" applyAlignment="1"/>
    <xf numFmtId="10" fontId="35" fillId="26" borderId="126" xfId="14" applyNumberFormat="1" applyFont="1" applyFill="1" applyBorder="1" applyAlignment="1"/>
    <xf numFmtId="182" fontId="35" fillId="26" borderId="119" xfId="1" applyNumberFormat="1" applyFont="1" applyFill="1" applyBorder="1" applyAlignment="1"/>
    <xf numFmtId="0" fontId="35" fillId="26" borderId="119" xfId="0" applyFont="1" applyFill="1" applyBorder="1" applyAlignment="1">
      <alignment horizontal="left" vertical="center" wrapText="1" indent="1"/>
    </xf>
    <xf numFmtId="182" fontId="35" fillId="26" borderId="126" xfId="1" applyNumberFormat="1" applyFont="1" applyFill="1" applyBorder="1" applyAlignment="1">
      <alignment vertical="center"/>
    </xf>
    <xf numFmtId="10" fontId="35" fillId="26" borderId="126" xfId="14" applyNumberFormat="1" applyFont="1" applyFill="1" applyBorder="1" applyAlignment="1">
      <alignment vertical="center"/>
    </xf>
    <xf numFmtId="10" fontId="35" fillId="26" borderId="94" xfId="14" applyNumberFormat="1" applyFont="1" applyFill="1" applyBorder="1" applyAlignment="1">
      <alignment vertical="center"/>
    </xf>
    <xf numFmtId="182" fontId="35" fillId="26" borderId="119" xfId="1" applyNumberFormat="1" applyFont="1" applyFill="1" applyBorder="1" applyAlignment="1">
      <alignment vertical="center"/>
    </xf>
    <xf numFmtId="3" fontId="34" fillId="26" borderId="119" xfId="0" applyNumberFormat="1" applyFont="1" applyFill="1" applyBorder="1" applyAlignment="1">
      <alignment horizontal="left" vertical="center" wrapText="1" indent="1"/>
    </xf>
    <xf numFmtId="3" fontId="33" fillId="26" borderId="119" xfId="0" applyNumberFormat="1" applyFont="1" applyFill="1" applyBorder="1" applyAlignment="1">
      <alignment horizontal="left" vertical="center" wrapText="1" indent="1"/>
    </xf>
    <xf numFmtId="0" fontId="34" fillId="26" borderId="96" xfId="0" applyFont="1" applyFill="1" applyBorder="1">
      <alignment vertical="center"/>
    </xf>
    <xf numFmtId="0" fontId="9" fillId="26" borderId="0" xfId="0" applyFont="1" applyFill="1">
      <alignment vertical="center"/>
    </xf>
    <xf numFmtId="0" fontId="9" fillId="26" borderId="119" xfId="0" applyFont="1" applyFill="1" applyBorder="1" applyAlignment="1">
      <alignment horizontal="left" vertical="center" wrapText="1" indent="1"/>
    </xf>
    <xf numFmtId="184" fontId="9" fillId="26" borderId="92" xfId="0" applyNumberFormat="1" applyFont="1" applyFill="1" applyBorder="1">
      <alignment vertical="center"/>
    </xf>
    <xf numFmtId="10" fontId="9" fillId="26" borderId="75" xfId="14" applyNumberFormat="1" applyFont="1" applyFill="1" applyBorder="1" applyAlignment="1">
      <alignment horizontal="right" vertical="center"/>
    </xf>
    <xf numFmtId="10" fontId="34" fillId="26" borderId="49" xfId="14" applyNumberFormat="1" applyFont="1" applyFill="1" applyBorder="1">
      <alignment vertical="center"/>
    </xf>
    <xf numFmtId="0" fontId="34" fillId="0" borderId="87" xfId="0" applyFont="1" applyFill="1" applyBorder="1">
      <alignment vertical="center"/>
    </xf>
    <xf numFmtId="0" fontId="60" fillId="26" borderId="39" xfId="12" applyFont="1" applyFill="1" applyBorder="1" applyAlignment="1">
      <alignment vertical="center"/>
    </xf>
    <xf numFmtId="0" fontId="60" fillId="26" borderId="45" xfId="12" applyFont="1" applyFill="1" applyBorder="1" applyAlignment="1">
      <alignment horizontal="center" vertical="center"/>
    </xf>
    <xf numFmtId="0" fontId="59" fillId="26" borderId="45" xfId="12" applyFont="1" applyFill="1" applyBorder="1" applyAlignment="1">
      <alignment vertical="center"/>
    </xf>
    <xf numFmtId="182" fontId="9" fillId="26" borderId="122" xfId="1" applyNumberFormat="1" applyFont="1" applyFill="1" applyBorder="1" applyAlignment="1">
      <alignment vertical="center"/>
    </xf>
    <xf numFmtId="0" fontId="35" fillId="2" borderId="119" xfId="0" applyFont="1" applyFill="1" applyBorder="1" applyAlignment="1">
      <alignment horizontal="left" vertical="center" indent="1"/>
    </xf>
    <xf numFmtId="0" fontId="33" fillId="26" borderId="119" xfId="0" applyFont="1" applyFill="1" applyBorder="1" applyAlignment="1">
      <alignment horizontal="left" vertical="center" wrapText="1" indent="1"/>
    </xf>
    <xf numFmtId="10" fontId="9" fillId="0" borderId="75" xfId="14" applyNumberFormat="1" applyFont="1" applyFill="1" applyBorder="1" applyAlignment="1">
      <alignment horizontal="right" vertical="center"/>
    </xf>
    <xf numFmtId="0" fontId="9" fillId="26" borderId="0" xfId="0" applyFont="1" applyFill="1" applyAlignment="1">
      <alignment horizontal="right" vertical="center"/>
    </xf>
    <xf numFmtId="184" fontId="9" fillId="26" borderId="126" xfId="0" applyNumberFormat="1" applyFont="1" applyFill="1" applyBorder="1">
      <alignment vertical="center"/>
    </xf>
    <xf numFmtId="0" fontId="35" fillId="26" borderId="0" xfId="0" applyFont="1" applyFill="1">
      <alignment vertical="center"/>
    </xf>
    <xf numFmtId="0" fontId="33" fillId="26" borderId="127" xfId="2" applyFont="1" applyFill="1" applyBorder="1" applyAlignment="1"/>
    <xf numFmtId="0" fontId="33" fillId="26" borderId="127" xfId="2" applyFont="1" applyFill="1" applyBorder="1" applyAlignment="1">
      <alignment horizontal="center"/>
    </xf>
    <xf numFmtId="0" fontId="9" fillId="26" borderId="0" xfId="0" applyFont="1" applyFill="1" applyAlignment="1">
      <alignment horizontal="centerContinuous"/>
    </xf>
    <xf numFmtId="0" fontId="9" fillId="26" borderId="0" xfId="0" applyFont="1" applyFill="1" applyAlignment="1"/>
    <xf numFmtId="0" fontId="9" fillId="26" borderId="0" xfId="0" applyFont="1" applyFill="1" applyAlignment="1">
      <alignment horizontal="right"/>
    </xf>
    <xf numFmtId="0" fontId="9" fillId="26" borderId="0" xfId="0" applyFont="1" applyFill="1" applyAlignment="1">
      <alignment horizontal="centerContinuous" vertical="center"/>
    </xf>
    <xf numFmtId="177" fontId="9" fillId="26" borderId="0" xfId="7" applyNumberFormat="1" applyFont="1" applyFill="1" applyAlignment="1">
      <alignment horizontal="center"/>
    </xf>
    <xf numFmtId="177" fontId="34" fillId="26" borderId="0" xfId="7" applyNumberFormat="1" applyFont="1" applyFill="1" applyAlignment="1">
      <alignment horizontal="centerContinuous" vertical="center"/>
    </xf>
    <xf numFmtId="183" fontId="9" fillId="26" borderId="68" xfId="1" applyNumberFormat="1" applyFont="1" applyFill="1" applyBorder="1" applyAlignment="1">
      <alignment vertical="center"/>
    </xf>
    <xf numFmtId="183" fontId="9" fillId="26" borderId="71" xfId="1" applyNumberFormat="1" applyFont="1" applyFill="1" applyBorder="1" applyAlignment="1">
      <alignment vertical="center"/>
    </xf>
    <xf numFmtId="3" fontId="9" fillId="26" borderId="96" xfId="0" applyNumberFormat="1" applyFont="1" applyFill="1" applyBorder="1" applyAlignment="1">
      <alignment horizontal="left" vertical="center" wrapText="1" indent="1"/>
    </xf>
    <xf numFmtId="0" fontId="70" fillId="0" borderId="0" xfId="0" applyFont="1">
      <alignment vertical="center"/>
    </xf>
    <xf numFmtId="0" fontId="60" fillId="2" borderId="45" xfId="12" applyFont="1" applyFill="1" applyBorder="1" applyAlignment="1">
      <alignment horizontal="left" vertical="center"/>
    </xf>
    <xf numFmtId="0" fontId="42" fillId="2" borderId="0" xfId="12" applyFont="1" applyFill="1" applyAlignment="1">
      <alignment horizontal="center" vertical="center"/>
    </xf>
    <xf numFmtId="0" fontId="60" fillId="2" borderId="0" xfId="12" applyFont="1" applyFill="1" applyBorder="1" applyAlignment="1">
      <alignment horizontal="left" vertical="center"/>
    </xf>
    <xf numFmtId="0" fontId="60" fillId="2" borderId="39" xfId="12" applyFont="1" applyFill="1" applyBorder="1" applyAlignment="1">
      <alignment horizontal="left" vertical="center"/>
    </xf>
    <xf numFmtId="0" fontId="58" fillId="2" borderId="0" xfId="12" applyFont="1" applyFill="1" applyAlignment="1">
      <alignment horizontal="center" vertical="center"/>
    </xf>
    <xf numFmtId="0" fontId="9" fillId="0" borderId="68" xfId="0" applyFont="1" applyBorder="1" applyAlignment="1">
      <alignment horizontal="left" vertical="center" wrapText="1"/>
    </xf>
    <xf numFmtId="0" fontId="9" fillId="0" borderId="68" xfId="0" applyFont="1" applyBorder="1" applyAlignment="1">
      <alignment horizontal="center" vertical="center"/>
    </xf>
    <xf numFmtId="0" fontId="54" fillId="25" borderId="68" xfId="0" applyFont="1" applyFill="1" applyBorder="1" applyAlignment="1">
      <alignment horizontal="center" vertical="center"/>
    </xf>
    <xf numFmtId="0" fontId="9" fillId="0" borderId="68" xfId="0" applyFont="1" applyBorder="1" applyAlignment="1">
      <alignment horizontal="center" vertical="center" wrapText="1"/>
    </xf>
    <xf numFmtId="0" fontId="9" fillId="0" borderId="68" xfId="0" applyFont="1" applyBorder="1" applyAlignment="1">
      <alignment horizontal="left" vertical="center"/>
    </xf>
    <xf numFmtId="0" fontId="9" fillId="2" borderId="92" xfId="0" applyFont="1" applyFill="1" applyBorder="1" applyAlignment="1">
      <alignment horizontal="center" vertical="center"/>
    </xf>
    <xf numFmtId="0" fontId="9" fillId="0" borderId="92" xfId="69" applyFont="1" applyBorder="1" applyAlignment="1" applyProtection="1">
      <alignment horizontal="left" vertical="center" indent="1"/>
    </xf>
    <xf numFmtId="0" fontId="9" fillId="2" borderId="92" xfId="0" applyFont="1" applyFill="1" applyBorder="1" applyAlignment="1">
      <alignment horizontal="center" vertical="center" wrapText="1"/>
    </xf>
    <xf numFmtId="0" fontId="9" fillId="2" borderId="126" xfId="0" applyFont="1" applyFill="1" applyBorder="1" applyAlignment="1">
      <alignment horizontal="center" vertical="center" wrapText="1"/>
    </xf>
    <xf numFmtId="0" fontId="9" fillId="2" borderId="126" xfId="0" applyFont="1" applyFill="1" applyBorder="1" applyAlignment="1">
      <alignment horizontal="center" vertical="center"/>
    </xf>
    <xf numFmtId="0" fontId="9" fillId="0" borderId="0" xfId="0" applyFont="1" applyFill="1" applyBorder="1" applyAlignment="1">
      <alignment horizontal="left" vertical="center" wrapText="1"/>
    </xf>
    <xf numFmtId="0" fontId="48" fillId="23" borderId="126" xfId="0" applyFont="1" applyFill="1" applyBorder="1" applyAlignment="1">
      <alignment horizontal="center" vertical="center"/>
    </xf>
    <xf numFmtId="0" fontId="34" fillId="0" borderId="126" xfId="0" applyFont="1" applyFill="1" applyBorder="1" applyAlignment="1">
      <alignment horizontal="center" vertical="center"/>
    </xf>
    <xf numFmtId="0" fontId="9" fillId="0" borderId="126" xfId="65" applyFont="1" applyFill="1" applyBorder="1" applyAlignment="1">
      <alignment horizontal="left" vertical="center" wrapText="1"/>
    </xf>
    <xf numFmtId="0" fontId="34" fillId="0" borderId="126" xfId="65" applyFont="1" applyFill="1" applyBorder="1" applyAlignment="1">
      <alignment horizontal="center" vertical="center" wrapText="1"/>
    </xf>
    <xf numFmtId="0" fontId="67" fillId="23" borderId="126" xfId="65" applyFont="1" applyFill="1" applyBorder="1" applyAlignment="1">
      <alignment horizontal="center" vertical="center" wrapText="1"/>
    </xf>
    <xf numFmtId="3" fontId="34" fillId="2" borderId="2" xfId="0" applyNumberFormat="1" applyFont="1" applyFill="1" applyBorder="1" applyAlignment="1">
      <alignment horizontal="center" vertical="center"/>
    </xf>
    <xf numFmtId="3" fontId="34" fillId="2" borderId="3" xfId="0" applyNumberFormat="1" applyFont="1" applyFill="1" applyBorder="1" applyAlignment="1">
      <alignment horizontal="center" vertical="center"/>
    </xf>
    <xf numFmtId="3" fontId="34" fillId="2" borderId="4" xfId="0" applyNumberFormat="1" applyFont="1" applyFill="1" applyBorder="1" applyAlignment="1">
      <alignment horizontal="center" vertical="center"/>
    </xf>
    <xf numFmtId="0" fontId="34" fillId="2" borderId="14" xfId="0" applyFont="1" applyFill="1" applyBorder="1" applyAlignment="1">
      <alignment horizontal="center" vertical="center"/>
    </xf>
    <xf numFmtId="0" fontId="34" fillId="2" borderId="13" xfId="0" applyFont="1" applyFill="1" applyBorder="1" applyAlignment="1">
      <alignment horizontal="center" vertical="center"/>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6" fillId="2" borderId="2" xfId="0" applyFont="1" applyFill="1" applyBorder="1" applyAlignment="1">
      <alignment horizontal="center" vertical="center"/>
    </xf>
    <xf numFmtId="0" fontId="36" fillId="2" borderId="96" xfId="0" applyFont="1" applyFill="1" applyBorder="1" applyAlignment="1">
      <alignment horizontal="center" vertical="center"/>
    </xf>
    <xf numFmtId="3" fontId="34" fillId="2" borderId="5" xfId="0" applyNumberFormat="1" applyFont="1" applyFill="1" applyBorder="1" applyAlignment="1">
      <alignment horizontal="center" vertical="center"/>
    </xf>
    <xf numFmtId="0" fontId="36" fillId="0" borderId="14" xfId="0" applyFont="1" applyFill="1" applyBorder="1" applyAlignment="1">
      <alignment horizontal="center" vertical="center"/>
    </xf>
    <xf numFmtId="0" fontId="36" fillId="0" borderId="13" xfId="0" applyFont="1" applyFill="1" applyBorder="1" applyAlignment="1">
      <alignment horizontal="center" vertical="center"/>
    </xf>
    <xf numFmtId="0" fontId="34" fillId="0" borderId="5" xfId="0" applyFont="1" applyFill="1" applyBorder="1" applyAlignment="1">
      <alignment horizontal="center" vertical="center"/>
    </xf>
    <xf numFmtId="0" fontId="34" fillId="0" borderId="6" xfId="0" applyFont="1" applyFill="1" applyBorder="1" applyAlignment="1">
      <alignment horizontal="center" vertical="center"/>
    </xf>
    <xf numFmtId="0" fontId="34" fillId="0" borderId="9" xfId="0" applyFont="1" applyFill="1" applyBorder="1" applyAlignment="1">
      <alignment horizontal="center" vertical="center"/>
    </xf>
    <xf numFmtId="10" fontId="9" fillId="22" borderId="79" xfId="14" applyNumberFormat="1" applyFont="1" applyFill="1" applyBorder="1" applyAlignment="1">
      <alignment horizontal="center" vertical="center"/>
    </xf>
    <xf numFmtId="10" fontId="9" fillId="22" borderId="81" xfId="14" applyNumberFormat="1" applyFont="1" applyFill="1" applyBorder="1" applyAlignment="1">
      <alignment horizontal="center" vertical="center"/>
    </xf>
    <xf numFmtId="10" fontId="9" fillId="22" borderId="78" xfId="14" applyNumberFormat="1" applyFont="1" applyFill="1" applyBorder="1" applyAlignment="1">
      <alignment horizontal="center" vertical="center"/>
    </xf>
    <xf numFmtId="0" fontId="34" fillId="2" borderId="67" xfId="0" applyFont="1" applyFill="1" applyBorder="1" applyAlignment="1">
      <alignment horizontal="center" vertical="center"/>
    </xf>
    <xf numFmtId="0" fontId="34" fillId="2" borderId="72"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4" xfId="0" applyFont="1" applyFill="1" applyBorder="1" applyAlignment="1">
      <alignment horizontal="center" vertical="center"/>
    </xf>
    <xf numFmtId="0" fontId="9" fillId="2" borderId="67" xfId="0" applyFont="1" applyFill="1" applyBorder="1" applyAlignment="1">
      <alignment horizontal="center" vertical="center"/>
    </xf>
    <xf numFmtId="0" fontId="34" fillId="2" borderId="67" xfId="0" applyFont="1" applyFill="1" applyBorder="1" applyAlignment="1">
      <alignment horizontal="center" vertical="center" wrapText="1"/>
    </xf>
    <xf numFmtId="0" fontId="34" fillId="2" borderId="72" xfId="0" applyFont="1" applyFill="1" applyBorder="1" applyAlignment="1">
      <alignment horizontal="center" vertical="center" wrapText="1"/>
    </xf>
    <xf numFmtId="0" fontId="36" fillId="2" borderId="119" xfId="0" applyFont="1" applyFill="1" applyBorder="1" applyAlignment="1">
      <alignment horizontal="center" vertical="center"/>
    </xf>
    <xf numFmtId="0" fontId="34" fillId="0" borderId="2" xfId="5" applyFont="1" applyFill="1" applyBorder="1" applyAlignment="1">
      <alignment horizontal="center" vertical="center"/>
    </xf>
    <xf numFmtId="0" fontId="34" fillId="0" borderId="3" xfId="5" applyFont="1" applyFill="1" applyBorder="1" applyAlignment="1">
      <alignment horizontal="center" vertical="center"/>
    </xf>
    <xf numFmtId="0" fontId="34" fillId="0" borderId="4" xfId="5" applyFont="1" applyFill="1" applyBorder="1" applyAlignment="1">
      <alignment horizontal="center" vertical="center"/>
    </xf>
    <xf numFmtId="183" fontId="33" fillId="0" borderId="125" xfId="1" applyNumberFormat="1" applyFont="1" applyFill="1" applyBorder="1" applyAlignment="1">
      <alignment horizontal="center" vertical="center"/>
    </xf>
    <xf numFmtId="183" fontId="33" fillId="0" borderId="114" xfId="1" applyNumberFormat="1" applyFont="1" applyFill="1" applyBorder="1" applyAlignment="1">
      <alignment horizontal="center" vertical="center"/>
    </xf>
    <xf numFmtId="183" fontId="33" fillId="0" borderId="78" xfId="1" applyNumberFormat="1" applyFont="1" applyFill="1" applyBorder="1" applyAlignment="1">
      <alignment horizontal="center" vertical="center"/>
    </xf>
    <xf numFmtId="3" fontId="36" fillId="2" borderId="3" xfId="0" applyNumberFormat="1" applyFont="1" applyFill="1" applyBorder="1" applyAlignment="1">
      <alignment horizontal="center" vertical="center"/>
    </xf>
    <xf numFmtId="3" fontId="36" fillId="2" borderId="4" xfId="0" applyNumberFormat="1" applyFont="1" applyFill="1" applyBorder="1" applyAlignment="1">
      <alignment horizontal="center" vertical="center"/>
    </xf>
    <xf numFmtId="3" fontId="36" fillId="0" borderId="3" xfId="0" applyNumberFormat="1" applyFont="1" applyFill="1" applyBorder="1" applyAlignment="1">
      <alignment horizontal="center" vertical="center"/>
    </xf>
    <xf numFmtId="0" fontId="33" fillId="0" borderId="8" xfId="5" applyFont="1" applyFill="1" applyBorder="1" applyAlignment="1">
      <alignment horizontal="center" vertical="center"/>
    </xf>
    <xf numFmtId="0" fontId="33" fillId="0" borderId="77" xfId="5" applyFont="1" applyFill="1" applyBorder="1" applyAlignment="1">
      <alignment horizontal="center" vertical="center"/>
    </xf>
    <xf numFmtId="0" fontId="34" fillId="0" borderId="8" xfId="5" applyFont="1" applyFill="1" applyBorder="1" applyAlignment="1">
      <alignment horizontal="center" vertical="center"/>
    </xf>
    <xf numFmtId="0" fontId="34" fillId="0" borderId="6" xfId="5" applyFont="1" applyFill="1" applyBorder="1" applyAlignment="1">
      <alignment horizontal="center" vertical="center"/>
    </xf>
    <xf numFmtId="0" fontId="34" fillId="0" borderId="9" xfId="5" applyFont="1" applyFill="1" applyBorder="1" applyAlignment="1">
      <alignment horizontal="center" vertical="center"/>
    </xf>
    <xf numFmtId="0" fontId="33" fillId="2" borderId="2" xfId="2" applyFont="1" applyFill="1" applyBorder="1" applyAlignment="1">
      <alignment horizontal="center"/>
    </xf>
    <xf numFmtId="0" fontId="33" fillId="2" borderId="67" xfId="2" applyFont="1" applyFill="1" applyBorder="1" applyAlignment="1">
      <alignment horizontal="center"/>
    </xf>
    <xf numFmtId="0" fontId="35" fillId="2" borderId="0" xfId="0" applyFont="1" applyFill="1" applyBorder="1" applyAlignment="1">
      <alignment horizontal="left" vertical="center" wrapText="1"/>
    </xf>
    <xf numFmtId="0" fontId="34" fillId="0" borderId="4" xfId="0" applyFont="1" applyFill="1" applyBorder="1" applyAlignment="1">
      <alignment horizontal="center" vertical="center"/>
    </xf>
    <xf numFmtId="0" fontId="34" fillId="0" borderId="62" xfId="0" applyFont="1" applyFill="1" applyBorder="1" applyAlignment="1">
      <alignment horizontal="center" vertical="center"/>
    </xf>
    <xf numFmtId="0" fontId="34" fillId="2" borderId="3" xfId="0" applyFont="1" applyFill="1" applyBorder="1" applyAlignment="1">
      <alignment horizontal="center" vertical="center"/>
    </xf>
    <xf numFmtId="0" fontId="34" fillId="2" borderId="4" xfId="0" applyFont="1" applyFill="1" applyBorder="1" applyAlignment="1">
      <alignment horizontal="center" vertical="center"/>
    </xf>
    <xf numFmtId="0" fontId="34" fillId="2" borderId="5" xfId="0" applyFont="1" applyFill="1" applyBorder="1" applyAlignment="1">
      <alignment horizontal="center" vertical="center"/>
    </xf>
    <xf numFmtId="0" fontId="34" fillId="2" borderId="6" xfId="0" applyFont="1" applyFill="1" applyBorder="1" applyAlignment="1">
      <alignment horizontal="center" vertical="center"/>
    </xf>
    <xf numFmtId="0" fontId="34" fillId="2" borderId="7" xfId="0" applyFont="1" applyFill="1" applyBorder="1" applyAlignment="1">
      <alignment horizontal="center" vertical="center"/>
    </xf>
    <xf numFmtId="0" fontId="34" fillId="2" borderId="21" xfId="0" applyFont="1" applyFill="1" applyBorder="1" applyAlignment="1">
      <alignment horizontal="center" vertical="center"/>
    </xf>
    <xf numFmtId="0" fontId="34" fillId="2" borderId="17"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70" xfId="0" applyFont="1" applyFill="1" applyBorder="1" applyAlignment="1">
      <alignment horizontal="center" vertical="center"/>
    </xf>
    <xf numFmtId="0" fontId="34" fillId="2" borderId="2" xfId="0" applyFont="1" applyFill="1" applyBorder="1" applyAlignment="1">
      <alignment horizontal="center" vertical="center"/>
    </xf>
    <xf numFmtId="0" fontId="34" fillId="2" borderId="68" xfId="0" applyFont="1" applyFill="1" applyBorder="1" applyAlignment="1">
      <alignment horizontal="center" vertical="center"/>
    </xf>
    <xf numFmtId="0" fontId="34" fillId="2" borderId="71" xfId="0" applyFont="1" applyFill="1" applyBorder="1" applyAlignment="1">
      <alignment horizontal="center" vertical="center"/>
    </xf>
    <xf numFmtId="0" fontId="33" fillId="2" borderId="14" xfId="2" applyFont="1" applyFill="1" applyBorder="1" applyAlignment="1">
      <alignment horizontal="center" vertical="center"/>
    </xf>
    <xf numFmtId="0" fontId="33" fillId="2" borderId="13" xfId="2" applyFont="1" applyFill="1" applyBorder="1" applyAlignment="1">
      <alignment horizontal="center" vertical="center"/>
    </xf>
    <xf numFmtId="0" fontId="33" fillId="2" borderId="2" xfId="2" applyFont="1" applyFill="1" applyBorder="1" applyAlignment="1">
      <alignment horizontal="center" vertical="center"/>
    </xf>
    <xf numFmtId="0" fontId="33" fillId="2" borderId="67" xfId="2" applyFont="1" applyFill="1" applyBorder="1" applyAlignment="1">
      <alignment horizontal="center" vertical="center"/>
    </xf>
    <xf numFmtId="0" fontId="34" fillId="0" borderId="2" xfId="7" applyFont="1" applyFill="1" applyBorder="1" applyAlignment="1">
      <alignment horizontal="center" vertical="center"/>
    </xf>
    <xf numFmtId="0" fontId="34" fillId="0" borderId="119" xfId="7" applyFont="1" applyFill="1" applyBorder="1" applyAlignment="1">
      <alignment horizontal="center" vertical="center"/>
    </xf>
    <xf numFmtId="0" fontId="34" fillId="0" borderId="45" xfId="7" applyFont="1" applyFill="1" applyBorder="1" applyAlignment="1">
      <alignment horizontal="center" vertical="center"/>
    </xf>
    <xf numFmtId="0" fontId="34" fillId="2" borderId="45" xfId="7" applyFont="1" applyFill="1" applyBorder="1" applyAlignment="1">
      <alignment horizontal="center" vertical="center"/>
    </xf>
    <xf numFmtId="0" fontId="34" fillId="0" borderId="54" xfId="7" applyFont="1" applyFill="1" applyBorder="1" applyAlignment="1">
      <alignment horizontal="center" vertical="center"/>
    </xf>
    <xf numFmtId="0" fontId="34" fillId="0" borderId="11" xfId="7" applyFont="1" applyFill="1" applyBorder="1" applyAlignment="1">
      <alignment horizontal="center" vertical="center"/>
    </xf>
    <xf numFmtId="0" fontId="34" fillId="2" borderId="75" xfId="7" applyFont="1" applyFill="1" applyBorder="1" applyAlignment="1">
      <alignment horizontal="center" vertical="center"/>
    </xf>
    <xf numFmtId="0" fontId="34" fillId="0" borderId="114" xfId="7" applyFont="1" applyFill="1" applyBorder="1" applyAlignment="1">
      <alignment horizontal="center" vertical="center"/>
    </xf>
    <xf numFmtId="0" fontId="34" fillId="0" borderId="115" xfId="7" applyFont="1" applyFill="1" applyBorder="1" applyAlignment="1">
      <alignment horizontal="center" vertical="center"/>
    </xf>
    <xf numFmtId="0" fontId="34" fillId="2" borderId="2" xfId="7" applyFont="1" applyFill="1" applyBorder="1" applyAlignment="1">
      <alignment horizontal="center" vertical="center"/>
    </xf>
    <xf numFmtId="0" fontId="34" fillId="2" borderId="109" xfId="7" applyFont="1" applyFill="1" applyBorder="1" applyAlignment="1">
      <alignment horizontal="center" vertical="center"/>
    </xf>
    <xf numFmtId="0" fontId="34" fillId="2" borderId="111" xfId="7" applyFont="1" applyFill="1" applyBorder="1" applyAlignment="1">
      <alignment horizontal="center" vertical="center"/>
    </xf>
    <xf numFmtId="0" fontId="34" fillId="0" borderId="109" xfId="7" applyFont="1" applyFill="1" applyBorder="1" applyAlignment="1">
      <alignment horizontal="center" vertical="center"/>
    </xf>
    <xf numFmtId="0" fontId="34" fillId="0" borderId="111" xfId="7" applyFont="1" applyFill="1" applyBorder="1" applyAlignment="1">
      <alignment horizontal="center" vertical="center"/>
    </xf>
    <xf numFmtId="0" fontId="34" fillId="0" borderId="116" xfId="7" applyFont="1" applyFill="1" applyBorder="1" applyAlignment="1">
      <alignment horizontal="center" vertical="center"/>
    </xf>
    <xf numFmtId="0" fontId="34" fillId="0" borderId="117" xfId="7" applyFont="1" applyFill="1" applyBorder="1" applyAlignment="1">
      <alignment horizontal="center" vertical="center"/>
    </xf>
    <xf numFmtId="0" fontId="34" fillId="0" borderId="105" xfId="7" applyFont="1" applyFill="1" applyBorder="1" applyAlignment="1">
      <alignment horizontal="center" vertical="center"/>
    </xf>
    <xf numFmtId="0" fontId="33" fillId="2" borderId="3" xfId="5" applyFont="1" applyFill="1" applyBorder="1" applyAlignment="1">
      <alignment horizontal="center" vertical="center"/>
    </xf>
    <xf numFmtId="0" fontId="33" fillId="2" borderId="5" xfId="5" applyFont="1" applyFill="1" applyBorder="1" applyAlignment="1">
      <alignment horizontal="center" vertical="center"/>
    </xf>
    <xf numFmtId="0" fontId="33" fillId="2" borderId="2" xfId="5" applyFont="1" applyFill="1" applyBorder="1" applyAlignment="1">
      <alignment horizontal="center" vertical="center"/>
    </xf>
    <xf numFmtId="0" fontId="33" fillId="2" borderId="119" xfId="5" applyFont="1" applyFill="1" applyBorder="1" applyAlignment="1">
      <alignment horizontal="center" vertical="center"/>
    </xf>
    <xf numFmtId="0" fontId="33" fillId="2" borderId="7" xfId="5" applyFont="1" applyFill="1" applyBorder="1" applyAlignment="1">
      <alignment horizontal="center" vertical="center"/>
    </xf>
    <xf numFmtId="0" fontId="34" fillId="0" borderId="82" xfId="0" applyFont="1" applyFill="1" applyBorder="1" applyAlignment="1">
      <alignment horizontal="center" vertical="center" wrapText="1"/>
    </xf>
    <xf numFmtId="0" fontId="34" fillId="0" borderId="16" xfId="0" applyFont="1" applyFill="1" applyBorder="1" applyAlignment="1">
      <alignment horizontal="center" vertical="center" wrapText="1"/>
    </xf>
    <xf numFmtId="0" fontId="33" fillId="0" borderId="14" xfId="5" applyFont="1" applyFill="1" applyBorder="1" applyAlignment="1">
      <alignment horizontal="center" vertical="center"/>
    </xf>
    <xf numFmtId="0" fontId="33" fillId="0" borderId="13" xfId="5" applyFont="1" applyFill="1" applyBorder="1" applyAlignment="1">
      <alignment horizontal="center" vertical="center"/>
    </xf>
    <xf numFmtId="0" fontId="33" fillId="0" borderId="15" xfId="5" applyFont="1" applyFill="1" applyBorder="1" applyAlignment="1">
      <alignment horizontal="center" vertical="center" wrapText="1"/>
    </xf>
    <xf numFmtId="0" fontId="33" fillId="0" borderId="10" xfId="5" applyFont="1" applyFill="1" applyBorder="1" applyAlignment="1">
      <alignment horizontal="center" vertical="center" wrapText="1"/>
    </xf>
    <xf numFmtId="0" fontId="34" fillId="2" borderId="69" xfId="0" applyFont="1" applyFill="1" applyBorder="1" applyAlignment="1">
      <alignment horizontal="center" vertical="center"/>
    </xf>
    <xf numFmtId="0" fontId="34" fillId="2" borderId="57" xfId="0" applyFont="1" applyFill="1" applyBorder="1" applyAlignment="1">
      <alignment horizontal="center" vertical="center"/>
    </xf>
    <xf numFmtId="0" fontId="34" fillId="2" borderId="15" xfId="0" applyFont="1" applyFill="1" applyBorder="1" applyAlignment="1">
      <alignment horizontal="center" vertical="center"/>
    </xf>
    <xf numFmtId="0" fontId="34" fillId="2" borderId="22" xfId="0" applyFont="1" applyFill="1" applyBorder="1" applyAlignment="1">
      <alignment horizontal="center" vertical="center"/>
    </xf>
    <xf numFmtId="0" fontId="34" fillId="2" borderId="9" xfId="0" applyFont="1" applyFill="1" applyBorder="1" applyAlignment="1">
      <alignment horizontal="center" vertical="center"/>
    </xf>
    <xf numFmtId="0" fontId="34" fillId="0" borderId="7" xfId="0" applyFont="1" applyFill="1" applyBorder="1" applyAlignment="1">
      <alignment horizontal="center" vertical="center"/>
    </xf>
    <xf numFmtId="0" fontId="33" fillId="26" borderId="5" xfId="0" applyFont="1" applyFill="1" applyBorder="1" applyAlignment="1">
      <alignment horizontal="center" vertical="center"/>
    </xf>
    <xf numFmtId="0" fontId="33" fillId="26" borderId="6" xfId="0" applyFont="1" applyFill="1" applyBorder="1" applyAlignment="1">
      <alignment horizontal="center" vertical="center"/>
    </xf>
    <xf numFmtId="0" fontId="33" fillId="26" borderId="9" xfId="0" applyFont="1" applyFill="1" applyBorder="1" applyAlignment="1">
      <alignment horizontal="center" vertical="center"/>
    </xf>
    <xf numFmtId="177" fontId="34" fillId="0" borderId="2" xfId="7" applyNumberFormat="1" applyFont="1" applyFill="1" applyBorder="1" applyAlignment="1">
      <alignment horizontal="center" vertical="center"/>
    </xf>
    <xf numFmtId="177" fontId="34" fillId="0" borderId="3" xfId="7" applyNumberFormat="1" applyFont="1" applyFill="1" applyBorder="1" applyAlignment="1">
      <alignment horizontal="center" vertical="center"/>
    </xf>
    <xf numFmtId="177" fontId="34" fillId="0" borderId="4" xfId="7" applyNumberFormat="1" applyFont="1" applyFill="1" applyBorder="1" applyAlignment="1">
      <alignment horizontal="center" vertical="center"/>
    </xf>
    <xf numFmtId="0" fontId="34" fillId="2" borderId="19" xfId="7" applyFont="1" applyFill="1" applyBorder="1" applyAlignment="1">
      <alignment horizontal="center" vertical="center"/>
    </xf>
    <xf numFmtId="0" fontId="34" fillId="2" borderId="41" xfId="7" applyFont="1" applyFill="1" applyBorder="1" applyAlignment="1">
      <alignment horizontal="center" vertical="center"/>
    </xf>
    <xf numFmtId="0" fontId="33" fillId="0" borderId="82" xfId="65" applyFont="1" applyFill="1" applyBorder="1" applyAlignment="1">
      <alignment horizontal="center" vertical="center"/>
    </xf>
    <xf numFmtId="0" fontId="33" fillId="0" borderId="43" xfId="65" applyFont="1" applyFill="1" applyBorder="1" applyAlignment="1">
      <alignment horizontal="center" vertical="center"/>
    </xf>
    <xf numFmtId="177" fontId="34" fillId="0" borderId="7" xfId="7" applyNumberFormat="1" applyFont="1" applyFill="1" applyBorder="1" applyAlignment="1">
      <alignment horizontal="center" vertical="center"/>
    </xf>
    <xf numFmtId="0" fontId="34" fillId="2" borderId="8" xfId="7" applyFont="1" applyFill="1" applyBorder="1" applyAlignment="1">
      <alignment horizontal="center" vertical="center"/>
    </xf>
    <xf numFmtId="0" fontId="34" fillId="2" borderId="77" xfId="7" applyFont="1" applyFill="1" applyBorder="1" applyAlignment="1">
      <alignment horizontal="center" vertical="center"/>
    </xf>
    <xf numFmtId="0" fontId="34" fillId="2" borderId="53" xfId="7" applyFont="1" applyFill="1" applyBorder="1" applyAlignment="1">
      <alignment horizontal="center" vertical="center"/>
    </xf>
    <xf numFmtId="177" fontId="34" fillId="2" borderId="7" xfId="7" applyNumberFormat="1" applyFont="1" applyFill="1" applyBorder="1" applyAlignment="1">
      <alignment horizontal="center" vertical="center"/>
    </xf>
    <xf numFmtId="177" fontId="34" fillId="2" borderId="3" xfId="7" applyNumberFormat="1" applyFont="1" applyFill="1" applyBorder="1" applyAlignment="1">
      <alignment horizontal="center" vertical="center"/>
    </xf>
    <xf numFmtId="177" fontId="34" fillId="2" borderId="5" xfId="7" applyNumberFormat="1" applyFont="1" applyFill="1" applyBorder="1" applyAlignment="1">
      <alignment horizontal="center" vertical="center"/>
    </xf>
    <xf numFmtId="177" fontId="34" fillId="2" borderId="4" xfId="7" applyNumberFormat="1" applyFont="1" applyFill="1" applyBorder="1" applyAlignment="1">
      <alignment horizontal="center" vertical="center"/>
    </xf>
    <xf numFmtId="177" fontId="34" fillId="0" borderId="5" xfId="7" applyNumberFormat="1" applyFont="1" applyFill="1" applyBorder="1" applyAlignment="1">
      <alignment horizontal="center" vertical="center"/>
    </xf>
    <xf numFmtId="177" fontId="34" fillId="0" borderId="77" xfId="7" applyNumberFormat="1" applyFont="1" applyFill="1" applyBorder="1" applyAlignment="1">
      <alignment horizontal="center" vertical="center"/>
    </xf>
    <xf numFmtId="177" fontId="34" fillId="0" borderId="45" xfId="7" applyNumberFormat="1" applyFont="1" applyFill="1" applyBorder="1" applyAlignment="1">
      <alignment horizontal="center" vertical="center"/>
    </xf>
    <xf numFmtId="177" fontId="34" fillId="0" borderId="75" xfId="7" applyNumberFormat="1" applyFont="1" applyFill="1" applyBorder="1" applyAlignment="1">
      <alignment horizontal="center" vertical="center"/>
    </xf>
    <xf numFmtId="0" fontId="33" fillId="0" borderId="98" xfId="65" applyFont="1" applyFill="1" applyBorder="1" applyAlignment="1">
      <alignment horizontal="center" vertical="center" wrapText="1"/>
    </xf>
    <xf numFmtId="0" fontId="33" fillId="0" borderId="22" xfId="65" applyFont="1" applyFill="1" applyBorder="1" applyAlignment="1">
      <alignment horizontal="center" vertical="center" wrapText="1"/>
    </xf>
    <xf numFmtId="0" fontId="33" fillId="0" borderId="62" xfId="65" applyFont="1" applyBorder="1" applyAlignment="1">
      <alignment horizontal="center" vertical="center"/>
    </xf>
    <xf numFmtId="0" fontId="33" fillId="0" borderId="43" xfId="65" applyFont="1" applyBorder="1" applyAlignment="1">
      <alignment horizontal="center" vertical="center"/>
    </xf>
    <xf numFmtId="0" fontId="33" fillId="0" borderId="98" xfId="65" applyFont="1" applyBorder="1" applyAlignment="1">
      <alignment horizontal="center" vertical="center" wrapText="1"/>
    </xf>
    <xf numFmtId="0" fontId="33" fillId="0" borderId="22" xfId="65" applyFont="1" applyBorder="1" applyAlignment="1">
      <alignment horizontal="center" vertical="center" wrapText="1"/>
    </xf>
    <xf numFmtId="0" fontId="33" fillId="0" borderId="62" xfId="65" applyFont="1" applyFill="1" applyBorder="1" applyAlignment="1">
      <alignment horizontal="center" vertical="center"/>
    </xf>
    <xf numFmtId="0" fontId="33" fillId="0" borderId="52" xfId="65" applyFont="1" applyFill="1" applyBorder="1" applyAlignment="1">
      <alignment horizontal="center" vertical="center"/>
    </xf>
    <xf numFmtId="0" fontId="61" fillId="0" borderId="0" xfId="0" applyFont="1" applyAlignment="1">
      <alignment horizontal="left" vertical="top"/>
    </xf>
    <xf numFmtId="185" fontId="9" fillId="22" borderId="100" xfId="0" applyNumberFormat="1" applyFont="1" applyFill="1" applyBorder="1">
      <alignment vertical="center"/>
    </xf>
    <xf numFmtId="0" fontId="35" fillId="26" borderId="67" xfId="5" applyFont="1" applyFill="1" applyBorder="1" applyAlignment="1">
      <alignment horizontal="left" vertical="center"/>
    </xf>
  </cellXfs>
  <cellStyles count="70">
    <cellStyle name="?鹎%U龡&amp;H?_x0008_e_x0005_9_x0006__x0007__x0001__x0001_ 2" xfId="62"/>
    <cellStyle name="20% - Accent1" xfId="21"/>
    <cellStyle name="20% - Accent2" xfId="22"/>
    <cellStyle name="20% - Accent3" xfId="23"/>
    <cellStyle name="20% - Accent4" xfId="24"/>
    <cellStyle name="20% - Accent5" xfId="25"/>
    <cellStyle name="20% - Accent6" xfId="26"/>
    <cellStyle name="40% - Accent1" xfId="27"/>
    <cellStyle name="40% - Accent2" xfId="28"/>
    <cellStyle name="40% - Accent3" xfId="29"/>
    <cellStyle name="40% - Accent4" xfId="30"/>
    <cellStyle name="40% - Accent5" xfId="31"/>
    <cellStyle name="40% - Accent6" xfId="32"/>
    <cellStyle name="60% - Accent1" xfId="33"/>
    <cellStyle name="60% - Accent2" xfId="34"/>
    <cellStyle name="60% - Accent3" xfId="35"/>
    <cellStyle name="60% - Accent4" xfId="36"/>
    <cellStyle name="60% - Accent5" xfId="37"/>
    <cellStyle name="60% - Accent6" xfId="38"/>
    <cellStyle name="Accent1" xfId="39"/>
    <cellStyle name="Accent2" xfId="40"/>
    <cellStyle name="Accent3" xfId="41"/>
    <cellStyle name="Accent4" xfId="42"/>
    <cellStyle name="Accent5" xfId="43"/>
    <cellStyle name="Accent6" xfId="44"/>
    <cellStyle name="Bad" xfId="45"/>
    <cellStyle name="Calculation" xfId="46"/>
    <cellStyle name="Check Cel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12"/>
    <cellStyle name="Normal 3" xfId="13"/>
    <cellStyle name="Note" xfId="57"/>
    <cellStyle name="Output" xfId="58"/>
    <cellStyle name="Title" xfId="59"/>
    <cellStyle name="Total" xfId="60"/>
    <cellStyle name="Warning Text" xfId="61"/>
    <cellStyle name="百分比" xfId="14" builtinId="5"/>
    <cellStyle name="百分比 2" xfId="6"/>
    <cellStyle name="百分比 2 2" xfId="3"/>
    <cellStyle name="标题 1 2" xfId="17"/>
    <cellStyle name="标题 2 2" xfId="18"/>
    <cellStyle name="常规" xfId="0" builtinId="0"/>
    <cellStyle name="常规 2" xfId="7"/>
    <cellStyle name="常规 2 2" xfId="9"/>
    <cellStyle name="常规 2 3" xfId="10"/>
    <cellStyle name="常规 2 3 2" xfId="63"/>
    <cellStyle name="常规 2 4" xfId="64"/>
    <cellStyle name="常规 2 5" xfId="65"/>
    <cellStyle name="常规 22" xfId="5"/>
    <cellStyle name="常规 3" xfId="15"/>
    <cellStyle name="常规 4" xfId="11"/>
    <cellStyle name="常规 5" xfId="16"/>
    <cellStyle name="常规 6" xfId="68"/>
    <cellStyle name="超链接" xfId="69" builtinId="8"/>
    <cellStyle name="超链接 2" xfId="20"/>
    <cellStyle name="超链接 3" xfId="66"/>
    <cellStyle name="千位分隔" xfId="1" builtinId="3"/>
    <cellStyle name="千位分隔 11 3" xfId="4"/>
    <cellStyle name="千位分隔 2" xfId="8"/>
    <cellStyle name="千位分隔 2 2 2" xfId="67"/>
    <cellStyle name="输入 2" xfId="19"/>
    <cellStyle name="一般_投資活動月報_201006" xfId="2"/>
  </cellStyles>
  <dxfs count="1">
    <dxf>
      <fill>
        <patternFill>
          <bgColor rgb="FFFFFF00"/>
        </patternFill>
      </fill>
    </dxf>
  </dxfs>
  <tableStyles count="0" defaultTableStyle="TableStyleMedium9" defaultPivotStyle="PivotStyleLight16"/>
  <colors>
    <mruColors>
      <color rgb="FFE3CFF1"/>
      <color rgb="FF3548C0"/>
      <color rgb="FFE1E1FF"/>
      <color rgb="FF003399"/>
      <color rgb="FF7CB25D"/>
      <color rgb="FF648EC4"/>
      <color rgb="FFE3F7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4.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6.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7.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9.xml.rels><?xml version="1.0" encoding="UTF-8" standalone="yes"?>
<Relationships xmlns="http://schemas.openxmlformats.org/package/2006/relationships"><Relationship Id="rId2" Type="http://schemas.openxmlformats.org/officeDocument/2006/relationships/hyperlink" Target="#&#30446;&#24405;!Print_Area"/><Relationship Id="rId1" Type="http://schemas.openxmlformats.org/officeDocument/2006/relationships/hyperlink" Target="#&#30446;&#24405;!Print_Area"/></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0</xdr:col>
      <xdr:colOff>704850</xdr:colOff>
      <xdr:row>0</xdr:row>
      <xdr:rowOff>266700</xdr:rowOff>
    </xdr:to>
    <xdr:sp macro="" textlink="">
      <xdr:nvSpPr>
        <xdr:cNvPr id="2" name="矩形 1">
          <a:hlinkClick xmlns:r="http://schemas.openxmlformats.org/officeDocument/2006/relationships" r:id="rId1"/>
        </xdr:cNvPr>
        <xdr:cNvSpPr/>
      </xdr:nvSpPr>
      <xdr:spPr>
        <a:xfrm>
          <a:off x="9525" y="9525"/>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48432</xdr:colOff>
      <xdr:row>0</xdr:row>
      <xdr:rowOff>32288</xdr:rowOff>
    </xdr:from>
    <xdr:to>
      <xdr:col>0</xdr:col>
      <xdr:colOff>637166</xdr:colOff>
      <xdr:row>1</xdr:row>
      <xdr:rowOff>139000</xdr:rowOff>
    </xdr:to>
    <xdr:sp macro="" textlink="">
      <xdr:nvSpPr>
        <xdr:cNvPr id="2" name="矩形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48432" y="32288"/>
          <a:ext cx="588734" cy="278162"/>
        </a:xfrm>
        <a:prstGeom prst="rect">
          <a:avLst/>
        </a:prstGeom>
        <a:ln>
          <a:noFill/>
        </a:ln>
        <a:effectLst/>
        <a:scene3d>
          <a:camera prst="orthographicFront">
            <a:rot lat="0" lon="0" rev="0"/>
          </a:camera>
          <a:lightRig rig="contrasting" dir="t">
            <a:rot lat="0" lon="0" rev="7800000"/>
          </a:lightRig>
        </a:scene3d>
        <a:sp3d>
          <a:bevelT w="139700" h="139700"/>
        </a:sp3d>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161925</xdr:colOff>
      <xdr:row>0</xdr:row>
      <xdr:rowOff>257175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0</xdr:row>
      <xdr:rowOff>314325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0</xdr:row>
      <xdr:rowOff>257175</xdr:rowOff>
    </xdr:to>
    <xdr:sp macro="" textlink="">
      <xdr:nvSpPr>
        <xdr:cNvPr id="3" name="矩形 2">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twoCellAnchor>
    <xdr:from>
      <xdr:col>0</xdr:col>
      <xdr:colOff>0</xdr:colOff>
      <xdr:row>0</xdr:row>
      <xdr:rowOff>0</xdr:rowOff>
    </xdr:from>
    <xdr:to>
      <xdr:col>0</xdr:col>
      <xdr:colOff>695325</xdr:colOff>
      <xdr:row>1</xdr:row>
      <xdr:rowOff>28575</xdr:rowOff>
    </xdr:to>
    <xdr:sp macro="" textlink="">
      <xdr:nvSpPr>
        <xdr:cNvPr id="3" name="矩形 2">
          <a:hlinkClick xmlns:r="http://schemas.openxmlformats.org/officeDocument/2006/relationships" r:id="rId2"/>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y/ray_old/PROPHET/material/Unit%20Linked%20SP%20(with%20Sterling%20Res)%20110%25account%20value/1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see/Desktop/&#26032;&#24314;&#25991;&#20214;&#22841;%20(2)/&#32463;&#20856;excel&#34920;&#26684;/BusinessPlanner_D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ora%20Y%20Shen/Desktop/&#20108;&#25903;&#26609;/&#20803;&#32032;&#28165;&#21333;/IRR&#20803;&#32032;&#28165;&#21333;-061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39033;&#30446;&#39044;&#31639;&#27169;&#26495;&#34920;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25171;&#21360;&#27169;&#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ora%20Y%20Shen/Desktop/YUE-IRR&#20803;&#32032;&#28165;&#21333;-062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lm/3_Liquidity_Risk/&#27969;&#21160;&#24615;&#38480;&#39069;/2016&#27969;&#21160;&#24615;&#38480;&#39069;&#21046;&#23450;/&#38750;&#27969;&#21160;&#24615;&#38480;&#39069;&#27979;&#31639;/&#38750;&#27969;&#21160;&#24615;&#38480;&#39069;&#27979;&#31639;_&#20010;&#3241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31649;&#2970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Inputs"/>
      <sheetName val="Multipliers"/>
      <sheetName val="Sterling reserve"/>
      <sheetName val="Cashflow"/>
      <sheetName val="Annual_Cashflow"/>
      <sheetName val="Reserve"/>
      <sheetName val="CSV"/>
      <sheetName val="SA_MULT"/>
      <sheetName val="DB_MULT"/>
      <sheetName val="ROP_MULT"/>
      <sheetName val="ALLOC_MULT"/>
      <sheetName val="CASH_END_MULT"/>
      <sheetName val="OTHER_BEN"/>
      <sheetName val="CSV_FAC"/>
      <sheetName val="ANN_MULT"/>
      <sheetName val="Expenses"/>
      <sheetName val="Basic Comm"/>
      <sheetName val="Override Comm"/>
      <sheetName val="Mortality_Assump"/>
      <sheetName val="Mort_Improve"/>
      <sheetName val="Lapse"/>
      <sheetName val="Lapse_Rate"/>
      <sheetName val="RES_SURR_BASIS"/>
      <sheetName val="Mortality"/>
      <sheetName val="Global"/>
      <sheetName val="Results"/>
      <sheetName val="Model_pt"/>
      <sheetName val="基本参数"/>
      <sheetName val="填报说明"/>
    </sheetNames>
    <sheetDataSet>
      <sheetData sheetId="0" refreshError="1"/>
      <sheetData sheetId="1">
        <row r="5">
          <cell r="D5" t="str">
            <v>UNLK_SP_B</v>
          </cell>
        </row>
        <row r="6">
          <cell r="D6" t="str">
            <v>UNIV_SP_1</v>
          </cell>
        </row>
        <row r="10">
          <cell r="D10">
            <v>1</v>
          </cell>
        </row>
        <row r="13">
          <cell r="D13">
            <v>1</v>
          </cell>
        </row>
        <row r="14">
          <cell r="D14">
            <v>0</v>
          </cell>
          <cell r="E14">
            <v>0</v>
          </cell>
        </row>
        <row r="18">
          <cell r="D18">
            <v>50000</v>
          </cell>
        </row>
        <row r="19">
          <cell r="D19">
            <v>50000</v>
          </cell>
        </row>
        <row r="20">
          <cell r="D20">
            <v>105</v>
          </cell>
        </row>
        <row r="21">
          <cell r="D21">
            <v>1</v>
          </cell>
        </row>
        <row r="22">
          <cell r="D22">
            <v>0</v>
          </cell>
        </row>
        <row r="23">
          <cell r="D23">
            <v>1</v>
          </cell>
        </row>
        <row r="24">
          <cell r="D24">
            <v>1</v>
          </cell>
        </row>
        <row r="26">
          <cell r="D26" t="str">
            <v>Y</v>
          </cell>
        </row>
        <row r="27">
          <cell r="D27">
            <v>105</v>
          </cell>
        </row>
        <row r="29">
          <cell r="C29">
            <v>1</v>
          </cell>
          <cell r="D29">
            <v>0.04</v>
          </cell>
          <cell r="E29">
            <v>3.2737397821989145E-3</v>
          </cell>
        </row>
        <row r="30">
          <cell r="C30">
            <v>2</v>
          </cell>
          <cell r="D30">
            <v>0.04</v>
          </cell>
          <cell r="E30">
            <v>3.2737397821989145E-3</v>
          </cell>
        </row>
        <row r="31">
          <cell r="C31">
            <v>3</v>
          </cell>
          <cell r="D31">
            <v>0.04</v>
          </cell>
          <cell r="E31">
            <v>3.2737397821989145E-3</v>
          </cell>
        </row>
        <row r="34">
          <cell r="C34">
            <v>1</v>
          </cell>
          <cell r="D34">
            <v>0</v>
          </cell>
        </row>
        <row r="35">
          <cell r="C35">
            <v>2</v>
          </cell>
          <cell r="D35">
            <v>0</v>
          </cell>
        </row>
        <row r="36">
          <cell r="C36">
            <v>3</v>
          </cell>
          <cell r="D36">
            <v>0.01</v>
          </cell>
        </row>
        <row r="37">
          <cell r="C37">
            <v>4</v>
          </cell>
          <cell r="D37">
            <v>0.01</v>
          </cell>
        </row>
        <row r="38">
          <cell r="C38">
            <v>5</v>
          </cell>
          <cell r="D38">
            <v>0.01</v>
          </cell>
        </row>
        <row r="39">
          <cell r="C39">
            <v>6</v>
          </cell>
          <cell r="D39">
            <v>0</v>
          </cell>
        </row>
        <row r="40">
          <cell r="C40">
            <v>7</v>
          </cell>
          <cell r="D40">
            <v>0</v>
          </cell>
        </row>
        <row r="41">
          <cell r="C41">
            <v>8</v>
          </cell>
          <cell r="D41">
            <v>0</v>
          </cell>
        </row>
        <row r="42">
          <cell r="C42">
            <v>9</v>
          </cell>
          <cell r="D42">
            <v>0</v>
          </cell>
        </row>
        <row r="43">
          <cell r="C43">
            <v>10</v>
          </cell>
          <cell r="D43">
            <v>0</v>
          </cell>
        </row>
        <row r="44">
          <cell r="C44">
            <v>11</v>
          </cell>
          <cell r="D44">
            <v>0</v>
          </cell>
        </row>
        <row r="46">
          <cell r="D46" t="str">
            <v>MAX</v>
          </cell>
        </row>
        <row r="47">
          <cell r="D47">
            <v>1</v>
          </cell>
        </row>
        <row r="48">
          <cell r="D48" t="str">
            <v>FUND_VALUE</v>
          </cell>
        </row>
        <row r="49">
          <cell r="D49">
            <v>1</v>
          </cell>
        </row>
        <row r="52">
          <cell r="D52">
            <v>0</v>
          </cell>
        </row>
        <row r="53">
          <cell r="D53">
            <v>1</v>
          </cell>
        </row>
        <row r="54">
          <cell r="D54">
            <v>0</v>
          </cell>
        </row>
        <row r="55">
          <cell r="D55">
            <v>0</v>
          </cell>
        </row>
        <row r="56">
          <cell r="D56">
            <v>0</v>
          </cell>
        </row>
        <row r="62">
          <cell r="D62">
            <v>1</v>
          </cell>
        </row>
        <row r="68">
          <cell r="D68">
            <v>300</v>
          </cell>
          <cell r="E68">
            <v>3.5000000000000003E-2</v>
          </cell>
        </row>
        <row r="69">
          <cell r="D69">
            <v>75</v>
          </cell>
          <cell r="E69">
            <v>0</v>
          </cell>
        </row>
        <row r="71">
          <cell r="D71">
            <v>0</v>
          </cell>
        </row>
        <row r="72">
          <cell r="D72">
            <v>0</v>
          </cell>
        </row>
        <row r="73">
          <cell r="D73">
            <v>0</v>
          </cell>
        </row>
        <row r="74">
          <cell r="D74" t="str">
            <v>DEF_PERIOD</v>
          </cell>
        </row>
        <row r="75">
          <cell r="D75">
            <v>2.5000000000000001E-2</v>
          </cell>
        </row>
        <row r="77">
          <cell r="D77">
            <v>1</v>
          </cell>
        </row>
        <row r="81">
          <cell r="C81">
            <v>1</v>
          </cell>
          <cell r="D81">
            <v>1.6216000000000001E-2</v>
          </cell>
          <cell r="E81">
            <v>0.85</v>
          </cell>
          <cell r="F81">
            <v>2.9999600000000005E-2</v>
          </cell>
        </row>
        <row r="82">
          <cell r="C82">
            <v>2</v>
          </cell>
          <cell r="D82">
            <v>0</v>
          </cell>
          <cell r="E82">
            <v>0</v>
          </cell>
          <cell r="F82">
            <v>0</v>
          </cell>
        </row>
        <row r="83">
          <cell r="C83">
            <v>3</v>
          </cell>
          <cell r="D83">
            <v>0</v>
          </cell>
          <cell r="E83">
            <v>0</v>
          </cell>
          <cell r="F83">
            <v>0</v>
          </cell>
        </row>
        <row r="84">
          <cell r="C84">
            <v>4</v>
          </cell>
          <cell r="D84">
            <v>0</v>
          </cell>
          <cell r="E84">
            <v>0</v>
          </cell>
          <cell r="F84">
            <v>0</v>
          </cell>
        </row>
        <row r="85">
          <cell r="C85">
            <v>5</v>
          </cell>
          <cell r="D85">
            <v>0</v>
          </cell>
          <cell r="E85">
            <v>0</v>
          </cell>
          <cell r="F85">
            <v>0</v>
          </cell>
        </row>
        <row r="86">
          <cell r="C86">
            <v>6</v>
          </cell>
          <cell r="D86">
            <v>0</v>
          </cell>
          <cell r="E86">
            <v>0</v>
          </cell>
          <cell r="F86">
            <v>0</v>
          </cell>
        </row>
        <row r="87">
          <cell r="C87">
            <v>7</v>
          </cell>
          <cell r="D87">
            <v>0</v>
          </cell>
          <cell r="E87">
            <v>0</v>
          </cell>
          <cell r="F87">
            <v>0</v>
          </cell>
        </row>
        <row r="89">
          <cell r="D89">
            <v>0</v>
          </cell>
        </row>
        <row r="91">
          <cell r="D91">
            <v>1.25E-3</v>
          </cell>
        </row>
        <row r="92">
          <cell r="D92">
            <v>72</v>
          </cell>
        </row>
        <row r="94">
          <cell r="D94" t="str">
            <v>CL2FN</v>
          </cell>
        </row>
        <row r="99">
          <cell r="C99">
            <v>1</v>
          </cell>
          <cell r="D99">
            <v>0.03</v>
          </cell>
        </row>
        <row r="100">
          <cell r="C100">
            <v>2</v>
          </cell>
          <cell r="D100">
            <v>0</v>
          </cell>
        </row>
        <row r="101">
          <cell r="C101">
            <v>3</v>
          </cell>
          <cell r="D101">
            <v>0</v>
          </cell>
        </row>
        <row r="102">
          <cell r="C102">
            <v>4</v>
          </cell>
          <cell r="D102">
            <v>0</v>
          </cell>
        </row>
        <row r="103">
          <cell r="C103">
            <v>5</v>
          </cell>
          <cell r="D103">
            <v>0</v>
          </cell>
        </row>
        <row r="104">
          <cell r="C104">
            <v>6</v>
          </cell>
          <cell r="D104">
            <v>0</v>
          </cell>
        </row>
        <row r="105">
          <cell r="C105">
            <v>7</v>
          </cell>
          <cell r="D105">
            <v>0</v>
          </cell>
        </row>
        <row r="106">
          <cell r="C106">
            <v>8</v>
          </cell>
          <cell r="D106">
            <v>0</v>
          </cell>
        </row>
        <row r="112">
          <cell r="D112">
            <v>0</v>
          </cell>
        </row>
        <row r="113">
          <cell r="D113">
            <v>0</v>
          </cell>
        </row>
        <row r="114">
          <cell r="E114">
            <v>0</v>
          </cell>
        </row>
        <row r="115">
          <cell r="D115" t="str">
            <v>EOY</v>
          </cell>
        </row>
        <row r="121">
          <cell r="D121" t="str">
            <v>CL2FN</v>
          </cell>
          <cell r="E121" t="str">
            <v>CL1MN</v>
          </cell>
        </row>
        <row r="122">
          <cell r="D122" t="str">
            <v>CL2FN</v>
          </cell>
        </row>
        <row r="124">
          <cell r="D124">
            <v>1</v>
          </cell>
        </row>
        <row r="125">
          <cell r="D125">
            <v>0</v>
          </cell>
        </row>
        <row r="126">
          <cell r="D126">
            <v>4.4999999999999999E-4</v>
          </cell>
          <cell r="E126">
            <v>3.7507736599384778E-5</v>
          </cell>
        </row>
        <row r="129">
          <cell r="C129">
            <v>1</v>
          </cell>
          <cell r="D129">
            <v>1</v>
          </cell>
          <cell r="E129">
            <v>1</v>
          </cell>
        </row>
        <row r="130">
          <cell r="C130">
            <v>2</v>
          </cell>
          <cell r="D130">
            <v>1</v>
          </cell>
          <cell r="E130">
            <v>1</v>
          </cell>
        </row>
        <row r="132">
          <cell r="D132">
            <v>1</v>
          </cell>
        </row>
        <row r="139">
          <cell r="C139">
            <v>1</v>
          </cell>
          <cell r="D139">
            <v>0.03</v>
          </cell>
        </row>
        <row r="140">
          <cell r="C140">
            <v>2</v>
          </cell>
          <cell r="D140">
            <v>0.03</v>
          </cell>
        </row>
        <row r="141">
          <cell r="C141">
            <v>3</v>
          </cell>
          <cell r="D141">
            <v>0.03</v>
          </cell>
        </row>
        <row r="142">
          <cell r="C142">
            <v>4</v>
          </cell>
          <cell r="D142">
            <v>0.1</v>
          </cell>
        </row>
        <row r="143">
          <cell r="C143">
            <v>5</v>
          </cell>
          <cell r="D143">
            <v>0.2</v>
          </cell>
        </row>
        <row r="144">
          <cell r="C144">
            <v>6</v>
          </cell>
          <cell r="D144">
            <v>0.3</v>
          </cell>
        </row>
        <row r="145">
          <cell r="C145">
            <v>7</v>
          </cell>
          <cell r="D145">
            <v>0.1</v>
          </cell>
        </row>
        <row r="146">
          <cell r="C146">
            <v>8</v>
          </cell>
          <cell r="D146">
            <v>0.1</v>
          </cell>
        </row>
        <row r="147">
          <cell r="C147">
            <v>9</v>
          </cell>
          <cell r="D147">
            <v>0.05</v>
          </cell>
        </row>
        <row r="148">
          <cell r="C148">
            <v>10</v>
          </cell>
          <cell r="D148">
            <v>0.05</v>
          </cell>
        </row>
        <row r="149">
          <cell r="C149">
            <v>11</v>
          </cell>
          <cell r="D149">
            <v>0.05</v>
          </cell>
        </row>
        <row r="150">
          <cell r="C150">
            <v>12</v>
          </cell>
          <cell r="D150">
            <v>0.05</v>
          </cell>
        </row>
        <row r="151">
          <cell r="C151">
            <v>13</v>
          </cell>
          <cell r="D151">
            <v>0.05</v>
          </cell>
        </row>
        <row r="152">
          <cell r="C152">
            <v>14</v>
          </cell>
          <cell r="D152">
            <v>0.05</v>
          </cell>
        </row>
        <row r="155">
          <cell r="D155">
            <v>1</v>
          </cell>
        </row>
        <row r="156">
          <cell r="D156">
            <v>1</v>
          </cell>
        </row>
        <row r="157">
          <cell r="D157">
            <v>1</v>
          </cell>
        </row>
        <row r="162">
          <cell r="D162" t="str">
            <v>CL2FN</v>
          </cell>
        </row>
        <row r="163">
          <cell r="D163" t="str">
            <v>CL2FN</v>
          </cell>
        </row>
        <row r="164">
          <cell r="D164" t="str">
            <v>ROP</v>
          </cell>
        </row>
        <row r="165">
          <cell r="D165" t="str">
            <v>ROP</v>
          </cell>
        </row>
        <row r="166">
          <cell r="D166" t="str">
            <v>NA</v>
          </cell>
        </row>
        <row r="167">
          <cell r="E167">
            <v>2.0598362698427408E-3</v>
          </cell>
        </row>
        <row r="168">
          <cell r="D168" t="str">
            <v>Y</v>
          </cell>
        </row>
        <row r="169">
          <cell r="D169">
            <v>0</v>
          </cell>
        </row>
        <row r="170">
          <cell r="D170">
            <v>0</v>
          </cell>
        </row>
        <row r="178">
          <cell r="C178">
            <v>0</v>
          </cell>
          <cell r="D178">
            <v>0</v>
          </cell>
          <cell r="E178">
            <v>1</v>
          </cell>
        </row>
        <row r="179">
          <cell r="C179">
            <v>1</v>
          </cell>
          <cell r="D179">
            <v>0</v>
          </cell>
          <cell r="E179">
            <v>1</v>
          </cell>
        </row>
        <row r="180">
          <cell r="C180">
            <v>2</v>
          </cell>
          <cell r="D180">
            <v>0</v>
          </cell>
          <cell r="E180">
            <v>1</v>
          </cell>
        </row>
        <row r="181">
          <cell r="C181">
            <v>3</v>
          </cell>
          <cell r="D181">
            <v>0</v>
          </cell>
          <cell r="E181">
            <v>1</v>
          </cell>
        </row>
        <row r="182">
          <cell r="C182">
            <v>4</v>
          </cell>
          <cell r="D182">
            <v>0</v>
          </cell>
          <cell r="E182">
            <v>1</v>
          </cell>
        </row>
        <row r="185">
          <cell r="C185">
            <v>1</v>
          </cell>
          <cell r="D185">
            <v>1</v>
          </cell>
        </row>
        <row r="186">
          <cell r="C186">
            <v>2</v>
          </cell>
          <cell r="D186">
            <v>1</v>
          </cell>
        </row>
        <row r="188">
          <cell r="D188">
            <v>1</v>
          </cell>
        </row>
        <row r="193">
          <cell r="D193" t="str">
            <v>CL2FN</v>
          </cell>
        </row>
        <row r="194">
          <cell r="D194" t="str">
            <v>CL2FN</v>
          </cell>
        </row>
        <row r="195">
          <cell r="D195" t="str">
            <v>ROP</v>
          </cell>
        </row>
        <row r="196">
          <cell r="D196" t="str">
            <v>ROP</v>
          </cell>
        </row>
        <row r="197">
          <cell r="E197">
            <v>3.6748094004368514E-3</v>
          </cell>
        </row>
        <row r="198">
          <cell r="D198">
            <v>0</v>
          </cell>
        </row>
        <row r="199">
          <cell r="D199" t="str">
            <v>Y</v>
          </cell>
        </row>
        <row r="202">
          <cell r="C202">
            <v>0</v>
          </cell>
          <cell r="D202">
            <v>0</v>
          </cell>
          <cell r="E202">
            <v>1</v>
          </cell>
        </row>
        <row r="203">
          <cell r="C203">
            <v>1</v>
          </cell>
          <cell r="D203">
            <v>0</v>
          </cell>
          <cell r="E203">
            <v>1</v>
          </cell>
        </row>
        <row r="204">
          <cell r="C204">
            <v>2</v>
          </cell>
          <cell r="D204">
            <v>0</v>
          </cell>
          <cell r="E204">
            <v>1</v>
          </cell>
        </row>
        <row r="205">
          <cell r="C205">
            <v>3</v>
          </cell>
          <cell r="D205">
            <v>0</v>
          </cell>
          <cell r="E205">
            <v>1</v>
          </cell>
        </row>
        <row r="206">
          <cell r="C206">
            <v>4</v>
          </cell>
          <cell r="D206">
            <v>0</v>
          </cell>
          <cell r="E206">
            <v>1</v>
          </cell>
        </row>
        <row r="209">
          <cell r="C209">
            <v>1</v>
          </cell>
          <cell r="D209">
            <v>1</v>
          </cell>
        </row>
        <row r="210">
          <cell r="C210">
            <v>2</v>
          </cell>
          <cell r="D210">
            <v>1</v>
          </cell>
        </row>
        <row r="212">
          <cell r="D212">
            <v>1</v>
          </cell>
        </row>
        <row r="214">
          <cell r="D214">
            <v>0.02</v>
          </cell>
        </row>
        <row r="219">
          <cell r="D219">
            <v>0.04</v>
          </cell>
          <cell r="E219">
            <v>3.2737397821989145E-3</v>
          </cell>
        </row>
        <row r="220">
          <cell r="D220">
            <v>0.33</v>
          </cell>
        </row>
        <row r="221">
          <cell r="D221">
            <v>0.11799999999999999</v>
          </cell>
          <cell r="E221">
            <v>9.3384482983804862E-3</v>
          </cell>
        </row>
        <row r="223">
          <cell r="D223">
            <v>1</v>
          </cell>
        </row>
        <row r="228">
          <cell r="D228">
            <v>1.4999999999999999E-2</v>
          </cell>
        </row>
        <row r="229">
          <cell r="D229">
            <v>4.4999999999999997E-3</v>
          </cell>
        </row>
      </sheetData>
      <sheetData sheetId="2">
        <row r="2">
          <cell r="A2" t="str">
            <v>Column Name</v>
          </cell>
          <cell r="B2" t="str">
            <v>SA_MULT</v>
          </cell>
          <cell r="C2" t="str">
            <v>DB_MULT</v>
          </cell>
          <cell r="D2" t="str">
            <v>CASH_END_MULT</v>
          </cell>
          <cell r="E2" t="str">
            <v>CSV_FAC</v>
          </cell>
          <cell r="F2" t="str">
            <v>ANN_MULT</v>
          </cell>
          <cell r="G2" t="str">
            <v>ROP_MULT</v>
          </cell>
          <cell r="H2" t="str">
            <v>ALLOC_MULT</v>
          </cell>
        </row>
        <row r="3">
          <cell r="A3" t="str">
            <v>Timing</v>
          </cell>
          <cell r="B3" t="str">
            <v>ALL_YR</v>
          </cell>
          <cell r="C3" t="str">
            <v>ALL_YR</v>
          </cell>
          <cell r="D3" t="str">
            <v>BOY</v>
          </cell>
          <cell r="E3" t="str">
            <v>ALL_YR</v>
          </cell>
          <cell r="F3" t="str">
            <v>ALL_YR</v>
          </cell>
          <cell r="G3" t="str">
            <v>ALL_YR</v>
          </cell>
          <cell r="H3" t="str">
            <v>ALL_YR</v>
          </cell>
        </row>
        <row r="4">
          <cell r="B4" t="str">
            <v>POL_YR</v>
          </cell>
          <cell r="C4" t="str">
            <v>POL_YR</v>
          </cell>
          <cell r="D4" t="str">
            <v>AGE</v>
          </cell>
          <cell r="E4" t="str">
            <v>POL_YR</v>
          </cell>
          <cell r="F4" t="str">
            <v>POL_YR</v>
          </cell>
          <cell r="G4" t="str">
            <v>POL_YR</v>
          </cell>
          <cell r="H4" t="str">
            <v>POL_YR</v>
          </cell>
        </row>
        <row r="5">
          <cell r="A5">
            <v>0</v>
          </cell>
          <cell r="B5">
            <v>1</v>
          </cell>
          <cell r="C5">
            <v>1.05</v>
          </cell>
          <cell r="D5">
            <v>0</v>
          </cell>
          <cell r="E5">
            <v>0</v>
          </cell>
          <cell r="F5">
            <v>0</v>
          </cell>
          <cell r="G5">
            <v>1</v>
          </cell>
          <cell r="H5">
            <v>0.98183600000000004</v>
          </cell>
        </row>
        <row r="6">
          <cell r="A6">
            <v>1</v>
          </cell>
          <cell r="B6">
            <v>1</v>
          </cell>
          <cell r="C6">
            <v>1.05</v>
          </cell>
          <cell r="D6">
            <v>0</v>
          </cell>
          <cell r="E6">
            <v>0.96</v>
          </cell>
          <cell r="F6">
            <v>0</v>
          </cell>
          <cell r="G6">
            <v>1</v>
          </cell>
          <cell r="H6">
            <v>0.98183600000000004</v>
          </cell>
        </row>
        <row r="7">
          <cell r="A7">
            <v>2</v>
          </cell>
          <cell r="B7">
            <v>1</v>
          </cell>
          <cell r="C7">
            <v>1.05</v>
          </cell>
          <cell r="D7">
            <v>0</v>
          </cell>
          <cell r="E7">
            <v>0.97</v>
          </cell>
          <cell r="F7">
            <v>0</v>
          </cell>
          <cell r="G7">
            <v>1</v>
          </cell>
          <cell r="H7">
            <v>0.98183600000000004</v>
          </cell>
        </row>
        <row r="8">
          <cell r="A8">
            <v>3</v>
          </cell>
          <cell r="B8">
            <v>1</v>
          </cell>
          <cell r="C8">
            <v>1.05</v>
          </cell>
          <cell r="D8">
            <v>0</v>
          </cell>
          <cell r="E8">
            <v>0.98</v>
          </cell>
          <cell r="F8">
            <v>0</v>
          </cell>
          <cell r="G8">
            <v>1</v>
          </cell>
          <cell r="H8">
            <v>0.98183600000000004</v>
          </cell>
        </row>
        <row r="9">
          <cell r="A9">
            <v>4</v>
          </cell>
          <cell r="B9">
            <v>1</v>
          </cell>
          <cell r="C9">
            <v>1.05</v>
          </cell>
          <cell r="D9">
            <v>0</v>
          </cell>
          <cell r="E9">
            <v>0.99</v>
          </cell>
          <cell r="F9">
            <v>0</v>
          </cell>
          <cell r="G9">
            <v>1</v>
          </cell>
          <cell r="H9">
            <v>0.98183600000000004</v>
          </cell>
        </row>
        <row r="10">
          <cell r="A10">
            <v>5</v>
          </cell>
          <cell r="B10">
            <v>1</v>
          </cell>
          <cell r="C10">
            <v>1.05</v>
          </cell>
          <cell r="D10">
            <v>0</v>
          </cell>
          <cell r="E10">
            <v>1</v>
          </cell>
          <cell r="F10">
            <v>0</v>
          </cell>
          <cell r="G10">
            <v>1</v>
          </cell>
          <cell r="H10">
            <v>0.98183600000000004</v>
          </cell>
        </row>
        <row r="11">
          <cell r="A11">
            <v>6</v>
          </cell>
          <cell r="B11">
            <v>1</v>
          </cell>
          <cell r="C11">
            <v>1.05</v>
          </cell>
          <cell r="D11">
            <v>0</v>
          </cell>
          <cell r="E11">
            <v>1</v>
          </cell>
          <cell r="F11">
            <v>0</v>
          </cell>
          <cell r="G11">
            <v>1</v>
          </cell>
          <cell r="H11">
            <v>0.98183600000000004</v>
          </cell>
        </row>
        <row r="12">
          <cell r="A12">
            <v>7</v>
          </cell>
          <cell r="B12">
            <v>1</v>
          </cell>
          <cell r="C12">
            <v>1.05</v>
          </cell>
          <cell r="D12">
            <v>0</v>
          </cell>
          <cell r="E12">
            <v>1</v>
          </cell>
          <cell r="F12">
            <v>0</v>
          </cell>
          <cell r="G12">
            <v>1</v>
          </cell>
          <cell r="H12">
            <v>0.98183600000000004</v>
          </cell>
        </row>
        <row r="13">
          <cell r="A13">
            <v>8</v>
          </cell>
          <cell r="B13">
            <v>1</v>
          </cell>
          <cell r="C13">
            <v>1.05</v>
          </cell>
          <cell r="D13">
            <v>0</v>
          </cell>
          <cell r="E13">
            <v>1</v>
          </cell>
          <cell r="F13">
            <v>0</v>
          </cell>
          <cell r="G13">
            <v>1</v>
          </cell>
          <cell r="H13">
            <v>0.98183600000000004</v>
          </cell>
        </row>
        <row r="14">
          <cell r="A14">
            <v>9</v>
          </cell>
          <cell r="B14">
            <v>1</v>
          </cell>
          <cell r="C14">
            <v>1.05</v>
          </cell>
          <cell r="D14">
            <v>0</v>
          </cell>
          <cell r="E14">
            <v>1</v>
          </cell>
          <cell r="F14">
            <v>0</v>
          </cell>
          <cell r="G14">
            <v>1</v>
          </cell>
          <cell r="H14">
            <v>0.98183600000000004</v>
          </cell>
        </row>
        <row r="15">
          <cell r="A15">
            <v>10</v>
          </cell>
          <cell r="B15">
            <v>1</v>
          </cell>
          <cell r="C15">
            <v>1.05</v>
          </cell>
          <cell r="D15">
            <v>0</v>
          </cell>
          <cell r="E15">
            <v>1</v>
          </cell>
          <cell r="F15">
            <v>0</v>
          </cell>
          <cell r="G15">
            <v>1</v>
          </cell>
          <cell r="H15">
            <v>0.98183600000000004</v>
          </cell>
        </row>
        <row r="16">
          <cell r="A16">
            <v>11</v>
          </cell>
          <cell r="B16">
            <v>1</v>
          </cell>
          <cell r="C16">
            <v>1.05</v>
          </cell>
          <cell r="D16">
            <v>0</v>
          </cell>
          <cell r="E16">
            <v>1</v>
          </cell>
          <cell r="F16">
            <v>0</v>
          </cell>
          <cell r="G16">
            <v>1</v>
          </cell>
          <cell r="H16">
            <v>0.98183600000000004</v>
          </cell>
        </row>
        <row r="17">
          <cell r="A17">
            <v>12</v>
          </cell>
          <cell r="B17">
            <v>1</v>
          </cell>
          <cell r="C17">
            <v>1.05</v>
          </cell>
          <cell r="D17">
            <v>0</v>
          </cell>
          <cell r="E17">
            <v>1</v>
          </cell>
          <cell r="F17">
            <v>0</v>
          </cell>
          <cell r="G17">
            <v>1</v>
          </cell>
          <cell r="H17">
            <v>0.98183600000000004</v>
          </cell>
        </row>
        <row r="18">
          <cell r="A18">
            <v>13</v>
          </cell>
          <cell r="B18">
            <v>1</v>
          </cell>
          <cell r="C18">
            <v>1.05</v>
          </cell>
          <cell r="D18">
            <v>0</v>
          </cell>
          <cell r="E18">
            <v>1</v>
          </cell>
          <cell r="F18">
            <v>0</v>
          </cell>
          <cell r="G18">
            <v>1</v>
          </cell>
          <cell r="H18">
            <v>0.98183600000000004</v>
          </cell>
        </row>
        <row r="19">
          <cell r="A19">
            <v>14</v>
          </cell>
          <cell r="B19">
            <v>1</v>
          </cell>
          <cell r="C19">
            <v>1.05</v>
          </cell>
          <cell r="D19">
            <v>0</v>
          </cell>
          <cell r="E19">
            <v>1</v>
          </cell>
          <cell r="F19">
            <v>0</v>
          </cell>
          <cell r="G19">
            <v>1</v>
          </cell>
          <cell r="H19">
            <v>0.98183600000000004</v>
          </cell>
        </row>
        <row r="20">
          <cell r="A20">
            <v>15</v>
          </cell>
          <cell r="B20">
            <v>1</v>
          </cell>
          <cell r="C20">
            <v>1.05</v>
          </cell>
          <cell r="D20">
            <v>0</v>
          </cell>
          <cell r="E20">
            <v>1</v>
          </cell>
          <cell r="F20">
            <v>0</v>
          </cell>
          <cell r="G20">
            <v>1</v>
          </cell>
          <cell r="H20">
            <v>0.98183600000000004</v>
          </cell>
        </row>
        <row r="21">
          <cell r="A21">
            <v>16</v>
          </cell>
          <cell r="B21">
            <v>1</v>
          </cell>
          <cell r="C21">
            <v>1.05</v>
          </cell>
          <cell r="D21">
            <v>0</v>
          </cell>
          <cell r="E21">
            <v>1</v>
          </cell>
          <cell r="F21">
            <v>0</v>
          </cell>
          <cell r="G21">
            <v>1</v>
          </cell>
          <cell r="H21">
            <v>0.98183600000000004</v>
          </cell>
        </row>
        <row r="22">
          <cell r="A22">
            <v>17</v>
          </cell>
          <cell r="B22">
            <v>1</v>
          </cell>
          <cell r="C22">
            <v>1.05</v>
          </cell>
          <cell r="D22">
            <v>0</v>
          </cell>
          <cell r="E22">
            <v>1</v>
          </cell>
          <cell r="F22">
            <v>0</v>
          </cell>
          <cell r="G22">
            <v>1</v>
          </cell>
          <cell r="H22">
            <v>0.98183600000000004</v>
          </cell>
        </row>
        <row r="23">
          <cell r="A23">
            <v>18</v>
          </cell>
          <cell r="B23">
            <v>1</v>
          </cell>
          <cell r="C23">
            <v>1.05</v>
          </cell>
          <cell r="D23">
            <v>0</v>
          </cell>
          <cell r="E23">
            <v>1</v>
          </cell>
          <cell r="F23">
            <v>0</v>
          </cell>
          <cell r="G23">
            <v>1</v>
          </cell>
          <cell r="H23">
            <v>0.98183600000000004</v>
          </cell>
        </row>
        <row r="24">
          <cell r="A24">
            <v>19</v>
          </cell>
          <cell r="B24">
            <v>1</v>
          </cell>
          <cell r="C24">
            <v>1.05</v>
          </cell>
          <cell r="D24">
            <v>0</v>
          </cell>
          <cell r="E24">
            <v>1</v>
          </cell>
          <cell r="F24">
            <v>0</v>
          </cell>
          <cell r="G24">
            <v>1</v>
          </cell>
          <cell r="H24">
            <v>0.98183600000000004</v>
          </cell>
        </row>
        <row r="25">
          <cell r="A25">
            <v>20</v>
          </cell>
          <cell r="B25">
            <v>1</v>
          </cell>
          <cell r="C25">
            <v>1.05</v>
          </cell>
          <cell r="D25">
            <v>0</v>
          </cell>
          <cell r="E25">
            <v>1</v>
          </cell>
          <cell r="F25">
            <v>0</v>
          </cell>
          <cell r="G25">
            <v>1</v>
          </cell>
          <cell r="H25">
            <v>0.98183600000000004</v>
          </cell>
        </row>
        <row r="26">
          <cell r="A26">
            <v>21</v>
          </cell>
          <cell r="B26">
            <v>1</v>
          </cell>
          <cell r="C26">
            <v>1.05</v>
          </cell>
          <cell r="D26">
            <v>0</v>
          </cell>
          <cell r="E26">
            <v>1</v>
          </cell>
          <cell r="F26">
            <v>0</v>
          </cell>
          <cell r="G26">
            <v>1</v>
          </cell>
          <cell r="H26">
            <v>0.98183600000000004</v>
          </cell>
        </row>
        <row r="27">
          <cell r="A27">
            <v>22</v>
          </cell>
          <cell r="B27">
            <v>1</v>
          </cell>
          <cell r="C27">
            <v>1.05</v>
          </cell>
          <cell r="D27">
            <v>0</v>
          </cell>
          <cell r="E27">
            <v>1</v>
          </cell>
          <cell r="F27">
            <v>0</v>
          </cell>
          <cell r="G27">
            <v>1</v>
          </cell>
          <cell r="H27">
            <v>0.98183600000000004</v>
          </cell>
        </row>
        <row r="28">
          <cell r="A28">
            <v>23</v>
          </cell>
          <cell r="B28">
            <v>1</v>
          </cell>
          <cell r="C28">
            <v>1.05</v>
          </cell>
          <cell r="D28">
            <v>0</v>
          </cell>
          <cell r="E28">
            <v>1</v>
          </cell>
          <cell r="F28">
            <v>0</v>
          </cell>
          <cell r="G28">
            <v>1</v>
          </cell>
          <cell r="H28">
            <v>0.98183600000000004</v>
          </cell>
        </row>
        <row r="29">
          <cell r="A29">
            <v>24</v>
          </cell>
          <cell r="B29">
            <v>1</v>
          </cell>
          <cell r="C29">
            <v>1.05</v>
          </cell>
          <cell r="D29">
            <v>0</v>
          </cell>
          <cell r="E29">
            <v>1</v>
          </cell>
          <cell r="F29">
            <v>0</v>
          </cell>
          <cell r="G29">
            <v>1</v>
          </cell>
          <cell r="H29">
            <v>0.98183600000000004</v>
          </cell>
        </row>
        <row r="30">
          <cell r="A30">
            <v>25</v>
          </cell>
          <cell r="B30">
            <v>1</v>
          </cell>
          <cell r="C30">
            <v>1.05</v>
          </cell>
          <cell r="D30">
            <v>0</v>
          </cell>
          <cell r="E30">
            <v>1</v>
          </cell>
          <cell r="F30">
            <v>0</v>
          </cell>
          <cell r="G30">
            <v>1</v>
          </cell>
          <cell r="H30">
            <v>0.98183600000000004</v>
          </cell>
        </row>
        <row r="31">
          <cell r="A31">
            <v>26</v>
          </cell>
          <cell r="B31">
            <v>1</v>
          </cell>
          <cell r="C31">
            <v>1.05</v>
          </cell>
          <cell r="D31">
            <v>0</v>
          </cell>
          <cell r="E31">
            <v>1</v>
          </cell>
          <cell r="F31">
            <v>0</v>
          </cell>
          <cell r="G31">
            <v>1</v>
          </cell>
          <cell r="H31">
            <v>0.98183600000000004</v>
          </cell>
        </row>
        <row r="32">
          <cell r="A32">
            <v>27</v>
          </cell>
          <cell r="B32">
            <v>1</v>
          </cell>
          <cell r="C32">
            <v>1.05</v>
          </cell>
          <cell r="D32">
            <v>0</v>
          </cell>
          <cell r="E32">
            <v>1</v>
          </cell>
          <cell r="F32">
            <v>0</v>
          </cell>
          <cell r="G32">
            <v>1</v>
          </cell>
          <cell r="H32">
            <v>0.98183600000000004</v>
          </cell>
        </row>
        <row r="33">
          <cell r="A33">
            <v>28</v>
          </cell>
          <cell r="B33">
            <v>1</v>
          </cell>
          <cell r="C33">
            <v>1.05</v>
          </cell>
          <cell r="D33">
            <v>0</v>
          </cell>
          <cell r="E33">
            <v>1</v>
          </cell>
          <cell r="F33">
            <v>0</v>
          </cell>
          <cell r="G33">
            <v>1</v>
          </cell>
          <cell r="H33">
            <v>0.98183600000000004</v>
          </cell>
        </row>
        <row r="34">
          <cell r="A34">
            <v>29</v>
          </cell>
          <cell r="B34">
            <v>1</v>
          </cell>
          <cell r="C34">
            <v>1.05</v>
          </cell>
          <cell r="D34">
            <v>0</v>
          </cell>
          <cell r="E34">
            <v>1</v>
          </cell>
          <cell r="F34">
            <v>0</v>
          </cell>
          <cell r="G34">
            <v>1</v>
          </cell>
          <cell r="H34">
            <v>0.98183600000000004</v>
          </cell>
        </row>
        <row r="35">
          <cell r="A35">
            <v>30</v>
          </cell>
          <cell r="B35">
            <v>1</v>
          </cell>
          <cell r="C35">
            <v>1.05</v>
          </cell>
          <cell r="D35">
            <v>0</v>
          </cell>
          <cell r="E35">
            <v>1</v>
          </cell>
          <cell r="F35">
            <v>0</v>
          </cell>
          <cell r="G35">
            <v>1</v>
          </cell>
          <cell r="H35">
            <v>0.98183600000000004</v>
          </cell>
        </row>
        <row r="36">
          <cell r="A36">
            <v>31</v>
          </cell>
          <cell r="B36">
            <v>1</v>
          </cell>
          <cell r="C36">
            <v>1.05</v>
          </cell>
          <cell r="D36">
            <v>0</v>
          </cell>
          <cell r="E36">
            <v>1</v>
          </cell>
          <cell r="F36">
            <v>0</v>
          </cell>
          <cell r="G36">
            <v>1</v>
          </cell>
          <cell r="H36">
            <v>0.98183600000000004</v>
          </cell>
        </row>
        <row r="37">
          <cell r="A37">
            <v>32</v>
          </cell>
          <cell r="B37">
            <v>1</v>
          </cell>
          <cell r="C37">
            <v>1.05</v>
          </cell>
          <cell r="D37">
            <v>0</v>
          </cell>
          <cell r="E37">
            <v>1</v>
          </cell>
          <cell r="F37">
            <v>0</v>
          </cell>
          <cell r="G37">
            <v>1</v>
          </cell>
          <cell r="H37">
            <v>0.98183600000000004</v>
          </cell>
        </row>
        <row r="38">
          <cell r="A38">
            <v>33</v>
          </cell>
          <cell r="B38">
            <v>1</v>
          </cell>
          <cell r="C38">
            <v>1.05</v>
          </cell>
          <cell r="D38">
            <v>0</v>
          </cell>
          <cell r="E38">
            <v>1</v>
          </cell>
          <cell r="F38">
            <v>0</v>
          </cell>
          <cell r="G38">
            <v>1</v>
          </cell>
          <cell r="H38">
            <v>0.98183600000000004</v>
          </cell>
        </row>
        <row r="39">
          <cell r="A39">
            <v>34</v>
          </cell>
          <cell r="B39">
            <v>1</v>
          </cell>
          <cell r="C39">
            <v>1.05</v>
          </cell>
          <cell r="D39">
            <v>0</v>
          </cell>
          <cell r="E39">
            <v>1</v>
          </cell>
          <cell r="F39">
            <v>0</v>
          </cell>
          <cell r="G39">
            <v>1</v>
          </cell>
          <cell r="H39">
            <v>0.98183600000000004</v>
          </cell>
        </row>
        <row r="40">
          <cell r="A40">
            <v>35</v>
          </cell>
          <cell r="B40">
            <v>1</v>
          </cell>
          <cell r="C40">
            <v>1.05</v>
          </cell>
          <cell r="D40">
            <v>0</v>
          </cell>
          <cell r="E40">
            <v>1</v>
          </cell>
          <cell r="F40">
            <v>0</v>
          </cell>
          <cell r="G40">
            <v>1</v>
          </cell>
          <cell r="H40">
            <v>0.98183600000000004</v>
          </cell>
        </row>
        <row r="41">
          <cell r="A41">
            <v>36</v>
          </cell>
          <cell r="B41">
            <v>1</v>
          </cell>
          <cell r="C41">
            <v>1.05</v>
          </cell>
          <cell r="D41">
            <v>0</v>
          </cell>
          <cell r="E41">
            <v>1</v>
          </cell>
          <cell r="F41">
            <v>0</v>
          </cell>
          <cell r="G41">
            <v>1</v>
          </cell>
          <cell r="H41">
            <v>0.98183600000000004</v>
          </cell>
        </row>
        <row r="42">
          <cell r="A42">
            <v>37</v>
          </cell>
          <cell r="B42">
            <v>1</v>
          </cell>
          <cell r="C42">
            <v>1.05</v>
          </cell>
          <cell r="D42">
            <v>0</v>
          </cell>
          <cell r="E42">
            <v>1</v>
          </cell>
          <cell r="F42">
            <v>0</v>
          </cell>
          <cell r="G42">
            <v>1</v>
          </cell>
          <cell r="H42">
            <v>0.98183600000000004</v>
          </cell>
        </row>
        <row r="43">
          <cell r="A43">
            <v>38</v>
          </cell>
          <cell r="B43">
            <v>1</v>
          </cell>
          <cell r="C43">
            <v>1.05</v>
          </cell>
          <cell r="D43">
            <v>0</v>
          </cell>
          <cell r="E43">
            <v>1</v>
          </cell>
          <cell r="F43">
            <v>0</v>
          </cell>
          <cell r="G43">
            <v>1</v>
          </cell>
          <cell r="H43">
            <v>0.98183600000000004</v>
          </cell>
        </row>
        <row r="44">
          <cell r="A44">
            <v>39</v>
          </cell>
          <cell r="B44">
            <v>1</v>
          </cell>
          <cell r="C44">
            <v>1.05</v>
          </cell>
          <cell r="D44">
            <v>0</v>
          </cell>
          <cell r="E44">
            <v>1</v>
          </cell>
          <cell r="F44">
            <v>0</v>
          </cell>
          <cell r="G44">
            <v>1</v>
          </cell>
          <cell r="H44">
            <v>0.98183600000000004</v>
          </cell>
        </row>
        <row r="45">
          <cell r="A45">
            <v>40</v>
          </cell>
          <cell r="B45">
            <v>1</v>
          </cell>
          <cell r="C45">
            <v>1.05</v>
          </cell>
          <cell r="D45">
            <v>0</v>
          </cell>
          <cell r="E45">
            <v>1</v>
          </cell>
          <cell r="F45">
            <v>0</v>
          </cell>
          <cell r="G45">
            <v>1</v>
          </cell>
          <cell r="H45">
            <v>0.98183600000000004</v>
          </cell>
        </row>
        <row r="46">
          <cell r="A46">
            <v>41</v>
          </cell>
          <cell r="B46">
            <v>1</v>
          </cell>
          <cell r="C46">
            <v>1.05</v>
          </cell>
          <cell r="D46">
            <v>0</v>
          </cell>
          <cell r="E46">
            <v>1</v>
          </cell>
          <cell r="F46">
            <v>0</v>
          </cell>
          <cell r="G46">
            <v>1</v>
          </cell>
          <cell r="H46">
            <v>0.98183600000000004</v>
          </cell>
        </row>
        <row r="47">
          <cell r="A47">
            <v>42</v>
          </cell>
          <cell r="B47">
            <v>1</v>
          </cell>
          <cell r="C47">
            <v>1.05</v>
          </cell>
          <cell r="D47">
            <v>0</v>
          </cell>
          <cell r="E47">
            <v>1</v>
          </cell>
          <cell r="F47">
            <v>0</v>
          </cell>
          <cell r="G47">
            <v>1</v>
          </cell>
          <cell r="H47">
            <v>0.98183600000000004</v>
          </cell>
        </row>
        <row r="48">
          <cell r="A48">
            <v>43</v>
          </cell>
          <cell r="B48">
            <v>1</v>
          </cell>
          <cell r="C48">
            <v>1.05</v>
          </cell>
          <cell r="D48">
            <v>0</v>
          </cell>
          <cell r="E48">
            <v>1</v>
          </cell>
          <cell r="F48">
            <v>0</v>
          </cell>
          <cell r="G48">
            <v>1</v>
          </cell>
          <cell r="H48">
            <v>0.98183600000000004</v>
          </cell>
        </row>
        <row r="49">
          <cell r="A49">
            <v>44</v>
          </cell>
          <cell r="B49">
            <v>1</v>
          </cell>
          <cell r="C49">
            <v>1.05</v>
          </cell>
          <cell r="D49">
            <v>0</v>
          </cell>
          <cell r="E49">
            <v>1</v>
          </cell>
          <cell r="F49">
            <v>0</v>
          </cell>
          <cell r="G49">
            <v>1</v>
          </cell>
          <cell r="H49">
            <v>0.98183600000000004</v>
          </cell>
        </row>
        <row r="50">
          <cell r="A50">
            <v>45</v>
          </cell>
          <cell r="B50">
            <v>1</v>
          </cell>
          <cell r="C50">
            <v>1.05</v>
          </cell>
          <cell r="D50">
            <v>0</v>
          </cell>
          <cell r="E50">
            <v>1</v>
          </cell>
          <cell r="F50">
            <v>0</v>
          </cell>
          <cell r="G50">
            <v>1</v>
          </cell>
          <cell r="H50">
            <v>0.98183600000000004</v>
          </cell>
        </row>
        <row r="51">
          <cell r="A51">
            <v>46</v>
          </cell>
          <cell r="B51">
            <v>1</v>
          </cell>
          <cell r="C51">
            <v>1.05</v>
          </cell>
          <cell r="D51">
            <v>0</v>
          </cell>
          <cell r="E51">
            <v>1</v>
          </cell>
          <cell r="F51">
            <v>0</v>
          </cell>
          <cell r="G51">
            <v>1</v>
          </cell>
          <cell r="H51">
            <v>0.98183600000000004</v>
          </cell>
        </row>
        <row r="52">
          <cell r="A52">
            <v>47</v>
          </cell>
          <cell r="B52">
            <v>1</v>
          </cell>
          <cell r="C52">
            <v>1.05</v>
          </cell>
          <cell r="D52">
            <v>0</v>
          </cell>
          <cell r="E52">
            <v>1</v>
          </cell>
          <cell r="F52">
            <v>0</v>
          </cell>
          <cell r="G52">
            <v>1</v>
          </cell>
          <cell r="H52">
            <v>0.98183600000000004</v>
          </cell>
        </row>
        <row r="53">
          <cell r="A53">
            <v>48</v>
          </cell>
          <cell r="B53">
            <v>1</v>
          </cell>
          <cell r="C53">
            <v>1.05</v>
          </cell>
          <cell r="D53">
            <v>0</v>
          </cell>
          <cell r="E53">
            <v>1</v>
          </cell>
          <cell r="F53">
            <v>0</v>
          </cell>
          <cell r="G53">
            <v>1</v>
          </cell>
          <cell r="H53">
            <v>0.98183600000000004</v>
          </cell>
        </row>
        <row r="54">
          <cell r="A54">
            <v>49</v>
          </cell>
          <cell r="B54">
            <v>1</v>
          </cell>
          <cell r="C54">
            <v>1.05</v>
          </cell>
          <cell r="D54">
            <v>0</v>
          </cell>
          <cell r="E54">
            <v>1</v>
          </cell>
          <cell r="F54">
            <v>0</v>
          </cell>
          <cell r="G54">
            <v>1</v>
          </cell>
          <cell r="H54">
            <v>0.98183600000000004</v>
          </cell>
        </row>
        <row r="55">
          <cell r="A55">
            <v>50</v>
          </cell>
          <cell r="B55">
            <v>1</v>
          </cell>
          <cell r="C55">
            <v>1.05</v>
          </cell>
          <cell r="D55">
            <v>0</v>
          </cell>
          <cell r="E55">
            <v>1</v>
          </cell>
          <cell r="F55">
            <v>0</v>
          </cell>
          <cell r="G55">
            <v>1</v>
          </cell>
          <cell r="H55">
            <v>0.98183600000000004</v>
          </cell>
        </row>
        <row r="56">
          <cell r="A56">
            <v>51</v>
          </cell>
          <cell r="B56">
            <v>1</v>
          </cell>
          <cell r="C56">
            <v>1.05</v>
          </cell>
          <cell r="D56">
            <v>0</v>
          </cell>
          <cell r="E56">
            <v>1</v>
          </cell>
          <cell r="F56">
            <v>0</v>
          </cell>
          <cell r="G56">
            <v>1</v>
          </cell>
          <cell r="H56">
            <v>0.98183600000000004</v>
          </cell>
        </row>
        <row r="57">
          <cell r="A57">
            <v>52</v>
          </cell>
          <cell r="B57">
            <v>1</v>
          </cell>
          <cell r="C57">
            <v>1.05</v>
          </cell>
          <cell r="D57">
            <v>0</v>
          </cell>
          <cell r="E57">
            <v>1</v>
          </cell>
          <cell r="F57">
            <v>0</v>
          </cell>
          <cell r="G57">
            <v>1</v>
          </cell>
          <cell r="H57">
            <v>0.98183600000000004</v>
          </cell>
        </row>
        <row r="58">
          <cell r="A58">
            <v>53</v>
          </cell>
          <cell r="B58">
            <v>1</v>
          </cell>
          <cell r="C58">
            <v>1.05</v>
          </cell>
          <cell r="D58">
            <v>0</v>
          </cell>
          <cell r="E58">
            <v>1</v>
          </cell>
          <cell r="F58">
            <v>0</v>
          </cell>
          <cell r="G58">
            <v>1</v>
          </cell>
          <cell r="H58">
            <v>0.98183600000000004</v>
          </cell>
        </row>
        <row r="59">
          <cell r="A59">
            <v>54</v>
          </cell>
          <cell r="B59">
            <v>1</v>
          </cell>
          <cell r="C59">
            <v>1.05</v>
          </cell>
          <cell r="D59">
            <v>0</v>
          </cell>
          <cell r="E59">
            <v>1</v>
          </cell>
          <cell r="F59">
            <v>0</v>
          </cell>
          <cell r="G59">
            <v>1</v>
          </cell>
          <cell r="H59">
            <v>0.98183600000000004</v>
          </cell>
        </row>
        <row r="60">
          <cell r="A60">
            <v>55</v>
          </cell>
          <cell r="B60">
            <v>1</v>
          </cell>
          <cell r="C60">
            <v>1.05</v>
          </cell>
          <cell r="D60">
            <v>0</v>
          </cell>
          <cell r="E60">
            <v>1</v>
          </cell>
          <cell r="F60">
            <v>0</v>
          </cell>
          <cell r="G60">
            <v>1</v>
          </cell>
          <cell r="H60">
            <v>0.98183600000000004</v>
          </cell>
        </row>
        <row r="61">
          <cell r="A61">
            <v>56</v>
          </cell>
          <cell r="B61">
            <v>1</v>
          </cell>
          <cell r="C61">
            <v>1.05</v>
          </cell>
          <cell r="D61">
            <v>0</v>
          </cell>
          <cell r="E61">
            <v>1</v>
          </cell>
          <cell r="F61">
            <v>0</v>
          </cell>
          <cell r="G61">
            <v>1</v>
          </cell>
          <cell r="H61">
            <v>0.98183600000000004</v>
          </cell>
        </row>
        <row r="62">
          <cell r="A62">
            <v>57</v>
          </cell>
          <cell r="B62">
            <v>1</v>
          </cell>
          <cell r="C62">
            <v>1.05</v>
          </cell>
          <cell r="D62">
            <v>0</v>
          </cell>
          <cell r="E62">
            <v>1</v>
          </cell>
          <cell r="F62">
            <v>0</v>
          </cell>
          <cell r="G62">
            <v>1</v>
          </cell>
          <cell r="H62">
            <v>0.98183600000000004</v>
          </cell>
        </row>
        <row r="63">
          <cell r="A63">
            <v>58</v>
          </cell>
          <cell r="B63">
            <v>1</v>
          </cell>
          <cell r="C63">
            <v>1.05</v>
          </cell>
          <cell r="D63">
            <v>0</v>
          </cell>
          <cell r="E63">
            <v>1</v>
          </cell>
          <cell r="F63">
            <v>0</v>
          </cell>
          <cell r="G63">
            <v>1</v>
          </cell>
          <cell r="H63">
            <v>0.98183600000000004</v>
          </cell>
        </row>
        <row r="64">
          <cell r="A64">
            <v>59</v>
          </cell>
          <cell r="B64">
            <v>1</v>
          </cell>
          <cell r="C64">
            <v>1.05</v>
          </cell>
          <cell r="D64">
            <v>0</v>
          </cell>
          <cell r="E64">
            <v>1</v>
          </cell>
          <cell r="F64">
            <v>0</v>
          </cell>
          <cell r="G64">
            <v>1</v>
          </cell>
          <cell r="H64">
            <v>0.98183600000000004</v>
          </cell>
        </row>
        <row r="65">
          <cell r="A65">
            <v>60</v>
          </cell>
          <cell r="B65">
            <v>1</v>
          </cell>
          <cell r="C65">
            <v>1.05</v>
          </cell>
          <cell r="D65">
            <v>0</v>
          </cell>
          <cell r="E65">
            <v>1</v>
          </cell>
          <cell r="F65">
            <v>0</v>
          </cell>
          <cell r="G65">
            <v>1</v>
          </cell>
          <cell r="H65">
            <v>0.98183600000000004</v>
          </cell>
        </row>
        <row r="66">
          <cell r="A66">
            <v>61</v>
          </cell>
          <cell r="B66">
            <v>1</v>
          </cell>
          <cell r="C66">
            <v>1.05</v>
          </cell>
          <cell r="D66">
            <v>0</v>
          </cell>
          <cell r="E66">
            <v>1</v>
          </cell>
          <cell r="F66">
            <v>0</v>
          </cell>
          <cell r="G66">
            <v>1</v>
          </cell>
          <cell r="H66">
            <v>0.98183600000000004</v>
          </cell>
        </row>
        <row r="67">
          <cell r="A67">
            <v>62</v>
          </cell>
          <cell r="B67">
            <v>1</v>
          </cell>
          <cell r="C67">
            <v>1.05</v>
          </cell>
          <cell r="D67">
            <v>0</v>
          </cell>
          <cell r="E67">
            <v>1</v>
          </cell>
          <cell r="F67">
            <v>0</v>
          </cell>
          <cell r="G67">
            <v>1</v>
          </cell>
          <cell r="H67">
            <v>0.98183600000000004</v>
          </cell>
        </row>
        <row r="68">
          <cell r="A68">
            <v>63</v>
          </cell>
          <cell r="B68">
            <v>1</v>
          </cell>
          <cell r="C68">
            <v>1.05</v>
          </cell>
          <cell r="D68">
            <v>0</v>
          </cell>
          <cell r="E68">
            <v>1</v>
          </cell>
          <cell r="F68">
            <v>0</v>
          </cell>
          <cell r="G68">
            <v>1</v>
          </cell>
          <cell r="H68">
            <v>0.98183600000000004</v>
          </cell>
        </row>
        <row r="69">
          <cell r="A69">
            <v>64</v>
          </cell>
          <cell r="B69">
            <v>1</v>
          </cell>
          <cell r="C69">
            <v>1.05</v>
          </cell>
          <cell r="D69">
            <v>0</v>
          </cell>
          <cell r="E69">
            <v>1</v>
          </cell>
          <cell r="F69">
            <v>0</v>
          </cell>
          <cell r="G69">
            <v>1</v>
          </cell>
          <cell r="H69">
            <v>0.98183600000000004</v>
          </cell>
        </row>
        <row r="70">
          <cell r="A70">
            <v>65</v>
          </cell>
          <cell r="B70">
            <v>1</v>
          </cell>
          <cell r="C70">
            <v>1.05</v>
          </cell>
          <cell r="D70">
            <v>0</v>
          </cell>
          <cell r="E70">
            <v>1</v>
          </cell>
          <cell r="F70">
            <v>0</v>
          </cell>
          <cell r="G70">
            <v>1</v>
          </cell>
          <cell r="H70">
            <v>0.98183600000000004</v>
          </cell>
        </row>
        <row r="71">
          <cell r="A71">
            <v>66</v>
          </cell>
          <cell r="B71">
            <v>1</v>
          </cell>
          <cell r="C71">
            <v>1.05</v>
          </cell>
          <cell r="D71">
            <v>0</v>
          </cell>
          <cell r="E71">
            <v>1</v>
          </cell>
          <cell r="F71">
            <v>0</v>
          </cell>
          <cell r="G71">
            <v>1</v>
          </cell>
          <cell r="H71">
            <v>0.98183600000000004</v>
          </cell>
        </row>
        <row r="72">
          <cell r="A72">
            <v>67</v>
          </cell>
          <cell r="B72">
            <v>1</v>
          </cell>
          <cell r="C72">
            <v>1.05</v>
          </cell>
          <cell r="D72">
            <v>0</v>
          </cell>
          <cell r="E72">
            <v>1</v>
          </cell>
          <cell r="F72">
            <v>0</v>
          </cell>
          <cell r="G72">
            <v>1</v>
          </cell>
          <cell r="H72">
            <v>0.98183600000000004</v>
          </cell>
        </row>
        <row r="73">
          <cell r="A73">
            <v>68</v>
          </cell>
          <cell r="B73">
            <v>1</v>
          </cell>
          <cell r="C73">
            <v>1.05</v>
          </cell>
          <cell r="D73">
            <v>0</v>
          </cell>
          <cell r="E73">
            <v>1</v>
          </cell>
          <cell r="F73">
            <v>0</v>
          </cell>
          <cell r="G73">
            <v>1</v>
          </cell>
          <cell r="H73">
            <v>0.98183600000000004</v>
          </cell>
        </row>
        <row r="74">
          <cell r="A74">
            <v>69</v>
          </cell>
          <cell r="B74">
            <v>1</v>
          </cell>
          <cell r="C74">
            <v>1.05</v>
          </cell>
          <cell r="D74">
            <v>0</v>
          </cell>
          <cell r="E74">
            <v>1</v>
          </cell>
          <cell r="F74">
            <v>0</v>
          </cell>
          <cell r="G74">
            <v>1</v>
          </cell>
          <cell r="H74">
            <v>0.98183600000000004</v>
          </cell>
        </row>
        <row r="75">
          <cell r="A75">
            <v>70</v>
          </cell>
          <cell r="B75">
            <v>1</v>
          </cell>
          <cell r="C75">
            <v>1.05</v>
          </cell>
          <cell r="D75">
            <v>0</v>
          </cell>
          <cell r="E75">
            <v>1</v>
          </cell>
          <cell r="F75">
            <v>0</v>
          </cell>
          <cell r="G75">
            <v>1</v>
          </cell>
          <cell r="H75">
            <v>0.98183600000000004</v>
          </cell>
        </row>
        <row r="76">
          <cell r="A76">
            <v>71</v>
          </cell>
          <cell r="B76">
            <v>1</v>
          </cell>
          <cell r="C76">
            <v>1.05</v>
          </cell>
          <cell r="D76">
            <v>0</v>
          </cell>
          <cell r="E76">
            <v>1</v>
          </cell>
          <cell r="F76">
            <v>0</v>
          </cell>
          <cell r="G76">
            <v>1</v>
          </cell>
          <cell r="H76">
            <v>0.98183600000000004</v>
          </cell>
        </row>
        <row r="77">
          <cell r="A77">
            <v>72</v>
          </cell>
          <cell r="B77">
            <v>1</v>
          </cell>
          <cell r="C77">
            <v>1.05</v>
          </cell>
          <cell r="D77">
            <v>0</v>
          </cell>
          <cell r="E77">
            <v>1</v>
          </cell>
          <cell r="F77">
            <v>0</v>
          </cell>
          <cell r="G77">
            <v>1</v>
          </cell>
          <cell r="H77">
            <v>0.98183600000000004</v>
          </cell>
        </row>
        <row r="78">
          <cell r="A78">
            <v>73</v>
          </cell>
          <cell r="B78">
            <v>1</v>
          </cell>
          <cell r="C78">
            <v>1.05</v>
          </cell>
          <cell r="D78">
            <v>0</v>
          </cell>
          <cell r="E78">
            <v>1</v>
          </cell>
          <cell r="F78">
            <v>0</v>
          </cell>
          <cell r="G78">
            <v>1</v>
          </cell>
          <cell r="H78">
            <v>0.98183600000000004</v>
          </cell>
        </row>
        <row r="79">
          <cell r="A79">
            <v>74</v>
          </cell>
          <cell r="B79">
            <v>1</v>
          </cell>
          <cell r="C79">
            <v>1.05</v>
          </cell>
          <cell r="D79">
            <v>0</v>
          </cell>
          <cell r="E79">
            <v>1</v>
          </cell>
          <cell r="F79">
            <v>0</v>
          </cell>
          <cell r="G79">
            <v>1</v>
          </cell>
          <cell r="H79">
            <v>0.98183600000000004</v>
          </cell>
        </row>
        <row r="80">
          <cell r="A80">
            <v>75</v>
          </cell>
          <cell r="B80">
            <v>1</v>
          </cell>
          <cell r="C80">
            <v>1.05</v>
          </cell>
          <cell r="D80">
            <v>0</v>
          </cell>
          <cell r="E80">
            <v>1</v>
          </cell>
          <cell r="F80">
            <v>0</v>
          </cell>
          <cell r="G80">
            <v>1</v>
          </cell>
          <cell r="H80">
            <v>0.98183600000000004</v>
          </cell>
        </row>
        <row r="81">
          <cell r="A81">
            <v>76</v>
          </cell>
          <cell r="B81">
            <v>1</v>
          </cell>
          <cell r="C81">
            <v>1.05</v>
          </cell>
          <cell r="D81">
            <v>0</v>
          </cell>
          <cell r="E81">
            <v>1</v>
          </cell>
          <cell r="F81">
            <v>0</v>
          </cell>
          <cell r="G81">
            <v>1</v>
          </cell>
          <cell r="H81">
            <v>0.98183600000000004</v>
          </cell>
        </row>
        <row r="82">
          <cell r="A82">
            <v>77</v>
          </cell>
          <cell r="B82">
            <v>1</v>
          </cell>
          <cell r="C82">
            <v>1.05</v>
          </cell>
          <cell r="D82">
            <v>0</v>
          </cell>
          <cell r="E82">
            <v>1</v>
          </cell>
          <cell r="F82">
            <v>0</v>
          </cell>
          <cell r="G82">
            <v>1</v>
          </cell>
          <cell r="H82">
            <v>0.98183600000000004</v>
          </cell>
        </row>
        <row r="83">
          <cell r="A83">
            <v>78</v>
          </cell>
          <cell r="B83">
            <v>1</v>
          </cell>
          <cell r="C83">
            <v>1.05</v>
          </cell>
          <cell r="D83">
            <v>0</v>
          </cell>
          <cell r="E83">
            <v>1</v>
          </cell>
          <cell r="F83">
            <v>0</v>
          </cell>
          <cell r="G83">
            <v>1</v>
          </cell>
          <cell r="H83">
            <v>0.98183600000000004</v>
          </cell>
        </row>
        <row r="84">
          <cell r="A84">
            <v>79</v>
          </cell>
          <cell r="B84">
            <v>1</v>
          </cell>
          <cell r="C84">
            <v>1.05</v>
          </cell>
          <cell r="D84">
            <v>0</v>
          </cell>
          <cell r="E84">
            <v>1</v>
          </cell>
          <cell r="F84">
            <v>0</v>
          </cell>
          <cell r="G84">
            <v>1</v>
          </cell>
          <cell r="H84">
            <v>0.98183600000000004</v>
          </cell>
        </row>
        <row r="85">
          <cell r="A85">
            <v>80</v>
          </cell>
          <cell r="B85">
            <v>1</v>
          </cell>
          <cell r="C85">
            <v>1.05</v>
          </cell>
          <cell r="D85">
            <v>0</v>
          </cell>
          <cell r="E85">
            <v>1</v>
          </cell>
          <cell r="F85">
            <v>0</v>
          </cell>
          <cell r="G85">
            <v>1</v>
          </cell>
          <cell r="H85">
            <v>0.98183600000000004</v>
          </cell>
        </row>
        <row r="86">
          <cell r="A86">
            <v>81</v>
          </cell>
          <cell r="B86">
            <v>1</v>
          </cell>
          <cell r="C86">
            <v>1.05</v>
          </cell>
          <cell r="D86">
            <v>0</v>
          </cell>
          <cell r="E86">
            <v>1</v>
          </cell>
          <cell r="F86">
            <v>0</v>
          </cell>
          <cell r="G86">
            <v>1</v>
          </cell>
          <cell r="H86">
            <v>0.98183600000000004</v>
          </cell>
        </row>
        <row r="87">
          <cell r="A87">
            <v>82</v>
          </cell>
          <cell r="B87">
            <v>1</v>
          </cell>
          <cell r="C87">
            <v>1.05</v>
          </cell>
          <cell r="D87">
            <v>0</v>
          </cell>
          <cell r="E87">
            <v>1</v>
          </cell>
          <cell r="F87">
            <v>0</v>
          </cell>
          <cell r="G87">
            <v>1</v>
          </cell>
          <cell r="H87">
            <v>0.98183600000000004</v>
          </cell>
        </row>
        <row r="88">
          <cell r="A88">
            <v>83</v>
          </cell>
          <cell r="B88">
            <v>1</v>
          </cell>
          <cell r="C88">
            <v>1.05</v>
          </cell>
          <cell r="D88">
            <v>0</v>
          </cell>
          <cell r="E88">
            <v>1</v>
          </cell>
          <cell r="F88">
            <v>0</v>
          </cell>
          <cell r="G88">
            <v>1</v>
          </cell>
          <cell r="H88">
            <v>0.98183600000000004</v>
          </cell>
        </row>
        <row r="89">
          <cell r="A89">
            <v>84</v>
          </cell>
          <cell r="B89">
            <v>1</v>
          </cell>
          <cell r="C89">
            <v>1.05</v>
          </cell>
          <cell r="D89">
            <v>0</v>
          </cell>
          <cell r="E89">
            <v>1</v>
          </cell>
          <cell r="F89">
            <v>0</v>
          </cell>
          <cell r="G89">
            <v>1</v>
          </cell>
          <cell r="H89">
            <v>0.98183600000000004</v>
          </cell>
        </row>
        <row r="90">
          <cell r="A90">
            <v>85</v>
          </cell>
          <cell r="B90">
            <v>1</v>
          </cell>
          <cell r="C90">
            <v>1.05</v>
          </cell>
          <cell r="D90">
            <v>0</v>
          </cell>
          <cell r="E90">
            <v>1</v>
          </cell>
          <cell r="F90">
            <v>0</v>
          </cell>
          <cell r="G90">
            <v>1</v>
          </cell>
          <cell r="H90">
            <v>0.98183600000000004</v>
          </cell>
        </row>
        <row r="91">
          <cell r="A91">
            <v>86</v>
          </cell>
          <cell r="B91">
            <v>1</v>
          </cell>
          <cell r="C91">
            <v>1.05</v>
          </cell>
          <cell r="D91">
            <v>0</v>
          </cell>
          <cell r="E91">
            <v>1</v>
          </cell>
          <cell r="F91">
            <v>0</v>
          </cell>
          <cell r="G91">
            <v>1</v>
          </cell>
          <cell r="H91">
            <v>0.98183600000000004</v>
          </cell>
        </row>
        <row r="92">
          <cell r="A92">
            <v>87</v>
          </cell>
          <cell r="B92">
            <v>1</v>
          </cell>
          <cell r="C92">
            <v>1.05</v>
          </cell>
          <cell r="D92">
            <v>0</v>
          </cell>
          <cell r="E92">
            <v>1</v>
          </cell>
          <cell r="F92">
            <v>0</v>
          </cell>
          <cell r="G92">
            <v>1</v>
          </cell>
          <cell r="H92">
            <v>0.98183600000000004</v>
          </cell>
        </row>
        <row r="93">
          <cell r="A93">
            <v>88</v>
          </cell>
          <cell r="B93">
            <v>1</v>
          </cell>
          <cell r="C93">
            <v>1.05</v>
          </cell>
          <cell r="D93">
            <v>0</v>
          </cell>
          <cell r="E93">
            <v>1</v>
          </cell>
          <cell r="F93">
            <v>0</v>
          </cell>
          <cell r="G93">
            <v>1</v>
          </cell>
          <cell r="H93">
            <v>0.98183600000000004</v>
          </cell>
        </row>
        <row r="94">
          <cell r="A94">
            <v>89</v>
          </cell>
          <cell r="B94">
            <v>1</v>
          </cell>
          <cell r="C94">
            <v>1.05</v>
          </cell>
          <cell r="D94">
            <v>0</v>
          </cell>
          <cell r="E94">
            <v>1</v>
          </cell>
          <cell r="F94">
            <v>0</v>
          </cell>
          <cell r="G94">
            <v>1</v>
          </cell>
          <cell r="H94">
            <v>0.98183600000000004</v>
          </cell>
        </row>
        <row r="95">
          <cell r="A95">
            <v>90</v>
          </cell>
          <cell r="B95">
            <v>1</v>
          </cell>
          <cell r="C95">
            <v>1.05</v>
          </cell>
          <cell r="D95">
            <v>0</v>
          </cell>
          <cell r="E95">
            <v>1</v>
          </cell>
          <cell r="F95">
            <v>0</v>
          </cell>
          <cell r="G95">
            <v>1</v>
          </cell>
          <cell r="H95">
            <v>0.98183600000000004</v>
          </cell>
        </row>
        <row r="96">
          <cell r="A96">
            <v>91</v>
          </cell>
          <cell r="B96">
            <v>1</v>
          </cell>
          <cell r="C96">
            <v>1.05</v>
          </cell>
          <cell r="D96">
            <v>0</v>
          </cell>
          <cell r="E96">
            <v>1</v>
          </cell>
          <cell r="F96">
            <v>0</v>
          </cell>
          <cell r="G96">
            <v>1</v>
          </cell>
          <cell r="H96">
            <v>0.98183600000000004</v>
          </cell>
        </row>
        <row r="97">
          <cell r="A97">
            <v>92</v>
          </cell>
          <cell r="B97">
            <v>1</v>
          </cell>
          <cell r="C97">
            <v>1.05</v>
          </cell>
          <cell r="D97">
            <v>0</v>
          </cell>
          <cell r="E97">
            <v>1</v>
          </cell>
          <cell r="F97">
            <v>0</v>
          </cell>
          <cell r="G97">
            <v>1</v>
          </cell>
          <cell r="H97">
            <v>0.98183600000000004</v>
          </cell>
        </row>
        <row r="98">
          <cell r="A98">
            <v>93</v>
          </cell>
          <cell r="B98">
            <v>1</v>
          </cell>
          <cell r="C98">
            <v>1.05</v>
          </cell>
          <cell r="D98">
            <v>0</v>
          </cell>
          <cell r="E98">
            <v>1</v>
          </cell>
          <cell r="F98">
            <v>0</v>
          </cell>
          <cell r="G98">
            <v>1</v>
          </cell>
          <cell r="H98">
            <v>0.98183600000000004</v>
          </cell>
        </row>
        <row r="99">
          <cell r="A99">
            <v>94</v>
          </cell>
          <cell r="B99">
            <v>1</v>
          </cell>
          <cell r="C99">
            <v>1.05</v>
          </cell>
          <cell r="D99">
            <v>0</v>
          </cell>
          <cell r="E99">
            <v>1</v>
          </cell>
          <cell r="F99">
            <v>0</v>
          </cell>
          <cell r="G99">
            <v>1</v>
          </cell>
          <cell r="H99">
            <v>0.98183600000000004</v>
          </cell>
        </row>
        <row r="100">
          <cell r="A100">
            <v>95</v>
          </cell>
          <cell r="B100">
            <v>1</v>
          </cell>
          <cell r="C100">
            <v>1.05</v>
          </cell>
          <cell r="D100">
            <v>0</v>
          </cell>
          <cell r="E100">
            <v>1</v>
          </cell>
          <cell r="F100">
            <v>0</v>
          </cell>
          <cell r="G100">
            <v>1</v>
          </cell>
          <cell r="H100">
            <v>0.98183600000000004</v>
          </cell>
        </row>
        <row r="101">
          <cell r="A101">
            <v>96</v>
          </cell>
          <cell r="B101">
            <v>1</v>
          </cell>
          <cell r="C101">
            <v>1.05</v>
          </cell>
          <cell r="D101">
            <v>0</v>
          </cell>
          <cell r="E101">
            <v>1</v>
          </cell>
          <cell r="F101">
            <v>0</v>
          </cell>
          <cell r="G101">
            <v>1</v>
          </cell>
          <cell r="H101">
            <v>0.98183600000000004</v>
          </cell>
        </row>
        <row r="102">
          <cell r="A102">
            <v>97</v>
          </cell>
          <cell r="B102">
            <v>1</v>
          </cell>
          <cell r="C102">
            <v>1.05</v>
          </cell>
          <cell r="D102">
            <v>0</v>
          </cell>
          <cell r="E102">
            <v>1</v>
          </cell>
          <cell r="F102">
            <v>0</v>
          </cell>
          <cell r="G102">
            <v>1</v>
          </cell>
          <cell r="H102">
            <v>0.98183600000000004</v>
          </cell>
        </row>
        <row r="103">
          <cell r="A103">
            <v>98</v>
          </cell>
          <cell r="B103">
            <v>1</v>
          </cell>
          <cell r="C103">
            <v>1.05</v>
          </cell>
          <cell r="D103">
            <v>0</v>
          </cell>
          <cell r="E103">
            <v>1</v>
          </cell>
          <cell r="F103">
            <v>0</v>
          </cell>
          <cell r="G103">
            <v>1</v>
          </cell>
          <cell r="H103">
            <v>0.98183600000000004</v>
          </cell>
        </row>
        <row r="104">
          <cell r="A104">
            <v>99</v>
          </cell>
          <cell r="B104">
            <v>1</v>
          </cell>
          <cell r="C104">
            <v>1.05</v>
          </cell>
          <cell r="D104">
            <v>0</v>
          </cell>
          <cell r="E104">
            <v>1</v>
          </cell>
          <cell r="F104">
            <v>0</v>
          </cell>
          <cell r="G104">
            <v>1</v>
          </cell>
          <cell r="H104">
            <v>0.98183600000000004</v>
          </cell>
        </row>
        <row r="105">
          <cell r="A105">
            <v>100</v>
          </cell>
          <cell r="B105">
            <v>1</v>
          </cell>
          <cell r="C105">
            <v>1.05</v>
          </cell>
          <cell r="D105">
            <v>0</v>
          </cell>
          <cell r="E105">
            <v>1</v>
          </cell>
          <cell r="F105">
            <v>0</v>
          </cell>
          <cell r="G105">
            <v>1</v>
          </cell>
          <cell r="H105">
            <v>0.98183600000000004</v>
          </cell>
        </row>
        <row r="106">
          <cell r="A106">
            <v>101</v>
          </cell>
          <cell r="B106">
            <v>1</v>
          </cell>
          <cell r="C106">
            <v>1.05</v>
          </cell>
          <cell r="D106">
            <v>0</v>
          </cell>
          <cell r="E106">
            <v>1</v>
          </cell>
          <cell r="F106">
            <v>0</v>
          </cell>
          <cell r="G106">
            <v>1</v>
          </cell>
          <cell r="H106">
            <v>0.98183600000000004</v>
          </cell>
        </row>
      </sheetData>
      <sheetData sheetId="3" refreshError="1"/>
      <sheetData sheetId="4" refreshError="1"/>
      <sheetData sheetId="5" refreshError="1"/>
      <sheetData sheetId="6">
        <row r="1">
          <cell r="V1" t="str">
            <v>FPT</v>
          </cell>
          <cell r="W1">
            <v>0</v>
          </cell>
          <cell r="Z1">
            <v>0</v>
          </cell>
        </row>
        <row r="2">
          <cell r="V2" t="str">
            <v>ZILLMER</v>
          </cell>
          <cell r="W2">
            <v>9325.5687761016634</v>
          </cell>
          <cell r="Z2">
            <v>0</v>
          </cell>
        </row>
        <row r="3">
          <cell r="V3" t="str">
            <v>NLP</v>
          </cell>
          <cell r="W3">
            <v>9325.5687761016634</v>
          </cell>
        </row>
        <row r="4">
          <cell r="V4" t="str">
            <v>BETA</v>
          </cell>
          <cell r="W4">
            <v>0</v>
          </cell>
        </row>
        <row r="5">
          <cell r="V5" t="str">
            <v>CIRC_INTERPOL</v>
          </cell>
          <cell r="W5">
            <v>33.977219250806229</v>
          </cell>
        </row>
      </sheetData>
      <sheetData sheetId="7">
        <row r="1">
          <cell r="V1" t="str">
            <v>FPT</v>
          </cell>
          <cell r="W1">
            <v>0</v>
          </cell>
          <cell r="Z1">
            <v>0</v>
          </cell>
        </row>
        <row r="2">
          <cell r="V2" t="str">
            <v>ZILLMER</v>
          </cell>
          <cell r="W2">
            <v>2360.5990490697659</v>
          </cell>
          <cell r="Z2">
            <v>0</v>
          </cell>
        </row>
        <row r="3">
          <cell r="V3" t="str">
            <v>NLP</v>
          </cell>
          <cell r="W3">
            <v>2360.5990490697659</v>
          </cell>
        </row>
        <row r="4">
          <cell r="V4" t="str">
            <v>BETA</v>
          </cell>
          <cell r="W4">
            <v>0</v>
          </cell>
        </row>
        <row r="5">
          <cell r="V5" t="str">
            <v>CIRC_INTERPOL</v>
          </cell>
          <cell r="W5">
            <v>33.650507631306482</v>
          </cell>
        </row>
      </sheetData>
      <sheetData sheetId="8">
        <row r="1">
          <cell r="A1" t="str">
            <v>Product</v>
          </cell>
          <cell r="B1" t="str">
            <v>UNIV_SP_CREX_7.5</v>
          </cell>
          <cell r="C1" t="str">
            <v>UNIV_RP</v>
          </cell>
          <cell r="D1" t="str">
            <v>UNIV_SP_G</v>
          </cell>
          <cell r="E1" t="str">
            <v>UNLK_SP_B</v>
          </cell>
          <cell r="F1" t="str">
            <v>UNLK_RP_A</v>
          </cell>
        </row>
      </sheetData>
      <sheetData sheetId="9" refreshError="1"/>
      <sheetData sheetId="10" refreshError="1"/>
      <sheetData sheetId="11" refreshError="1"/>
      <sheetData sheetId="12" refreshError="1"/>
      <sheetData sheetId="13">
        <row r="1">
          <cell r="A1" t="str">
            <v>Product</v>
          </cell>
          <cell r="B1" t="str">
            <v>UNIV_SP_CREX_7.5</v>
          </cell>
          <cell r="C1" t="str">
            <v>UNIV_RP</v>
          </cell>
          <cell r="D1" t="str">
            <v>UNIV_SP_G</v>
          </cell>
          <cell r="E1" t="str">
            <v>UNLK_SP_B</v>
          </cell>
          <cell r="F1" t="str">
            <v>UNLK_RP_A</v>
          </cell>
        </row>
        <row r="2">
          <cell r="A2" t="str">
            <v>MAT_MULT</v>
          </cell>
          <cell r="B2">
            <v>1</v>
          </cell>
          <cell r="C2">
            <v>1</v>
          </cell>
          <cell r="D2">
            <v>1</v>
          </cell>
          <cell r="E2">
            <v>1</v>
          </cell>
          <cell r="F2">
            <v>1</v>
          </cell>
        </row>
        <row r="3">
          <cell r="A3" t="str">
            <v>MAT_BEN</v>
          </cell>
          <cell r="B3" t="str">
            <v>FUND_VALUE</v>
          </cell>
          <cell r="C3" t="str">
            <v>FUND_VALUE</v>
          </cell>
          <cell r="D3" t="str">
            <v>FUND_VALUE</v>
          </cell>
          <cell r="E3" t="str">
            <v>FUND_VALUE</v>
          </cell>
          <cell r="F3" t="str">
            <v>FUND_VALUE</v>
          </cell>
        </row>
        <row r="4">
          <cell r="A4" t="str">
            <v>PART_SURR_PC</v>
          </cell>
          <cell r="B4">
            <v>0</v>
          </cell>
          <cell r="C4">
            <v>0</v>
          </cell>
          <cell r="D4">
            <v>0</v>
          </cell>
          <cell r="E4">
            <v>0.02</v>
          </cell>
          <cell r="F4">
            <v>0.05</v>
          </cell>
        </row>
        <row r="5">
          <cell r="A5" t="str">
            <v>ADD_PA_BEN</v>
          </cell>
          <cell r="B5">
            <v>0</v>
          </cell>
          <cell r="C5">
            <v>0</v>
          </cell>
          <cell r="D5">
            <v>0</v>
          </cell>
          <cell r="E5">
            <v>1</v>
          </cell>
          <cell r="F5">
            <v>1</v>
          </cell>
        </row>
        <row r="6">
          <cell r="A6" t="str">
            <v>CASH_DIV_RATE</v>
          </cell>
          <cell r="B6">
            <v>0</v>
          </cell>
          <cell r="C6">
            <v>0</v>
          </cell>
          <cell r="D6">
            <v>0</v>
          </cell>
          <cell r="E6">
            <v>0</v>
          </cell>
          <cell r="F6">
            <v>0</v>
          </cell>
        </row>
        <row r="7">
          <cell r="A7" t="str">
            <v>CASH_DIV_WD</v>
          </cell>
          <cell r="B7">
            <v>0</v>
          </cell>
          <cell r="C7">
            <v>0</v>
          </cell>
          <cell r="D7">
            <v>0</v>
          </cell>
          <cell r="E7">
            <v>0</v>
          </cell>
          <cell r="F7">
            <v>0</v>
          </cell>
        </row>
        <row r="8">
          <cell r="A8" t="str">
            <v>CASH_DIV_ACC</v>
          </cell>
          <cell r="B8">
            <v>0</v>
          </cell>
          <cell r="C8">
            <v>0</v>
          </cell>
          <cell r="D8">
            <v>0</v>
          </cell>
          <cell r="E8">
            <v>0</v>
          </cell>
          <cell r="F8">
            <v>0</v>
          </cell>
        </row>
        <row r="9">
          <cell r="A9" t="str">
            <v>CASH_DIV_PAY</v>
          </cell>
          <cell r="B9" t="str">
            <v>EOY</v>
          </cell>
          <cell r="C9" t="str">
            <v>EOY</v>
          </cell>
          <cell r="D9" t="str">
            <v>EOY</v>
          </cell>
          <cell r="E9" t="str">
            <v>EOY</v>
          </cell>
          <cell r="F9" t="str">
            <v>EOY</v>
          </cell>
        </row>
        <row r="10">
          <cell r="A10" t="str">
            <v>ANN_TIME</v>
          </cell>
          <cell r="B10">
            <v>0</v>
          </cell>
          <cell r="C10">
            <v>0</v>
          </cell>
          <cell r="D10">
            <v>0</v>
          </cell>
          <cell r="E10">
            <v>0</v>
          </cell>
          <cell r="F10">
            <v>0</v>
          </cell>
        </row>
        <row r="11">
          <cell r="A11" t="str">
            <v>DEATH_BEN_STRUC</v>
          </cell>
          <cell r="B11" t="str">
            <v>MAX</v>
          </cell>
          <cell r="C11" t="str">
            <v>SUM</v>
          </cell>
          <cell r="D11" t="str">
            <v>MAX</v>
          </cell>
          <cell r="E11" t="str">
            <v>MAX</v>
          </cell>
          <cell r="F11" t="str">
            <v>SUM</v>
          </cell>
        </row>
        <row r="12">
          <cell r="A12" t="str">
            <v>PREM_ACC_ROP</v>
          </cell>
        </row>
        <row r="13">
          <cell r="A13">
            <v>1</v>
          </cell>
          <cell r="B13">
            <v>2.5000000000000001E-2</v>
          </cell>
          <cell r="C13">
            <v>3.2000000000000001E-2</v>
          </cell>
          <cell r="D13">
            <v>2.7E-2</v>
          </cell>
          <cell r="E13">
            <v>0.04</v>
          </cell>
          <cell r="F13">
            <v>0.04</v>
          </cell>
        </row>
        <row r="14">
          <cell r="A14">
            <v>2</v>
          </cell>
          <cell r="B14">
            <v>2.5000000000000001E-2</v>
          </cell>
          <cell r="C14">
            <v>2.3E-2</v>
          </cell>
          <cell r="D14">
            <v>2.7E-2</v>
          </cell>
          <cell r="E14">
            <v>0.04</v>
          </cell>
          <cell r="F14">
            <v>0.04</v>
          </cell>
        </row>
        <row r="15">
          <cell r="A15">
            <v>3</v>
          </cell>
          <cell r="B15">
            <v>2.3E-2</v>
          </cell>
          <cell r="C15">
            <v>2.3E-2</v>
          </cell>
          <cell r="D15">
            <v>2.7E-2</v>
          </cell>
          <cell r="E15">
            <v>0.04</v>
          </cell>
          <cell r="F15">
            <v>0.04</v>
          </cell>
        </row>
        <row r="16">
          <cell r="A16" t="str">
            <v>ADD_CR_END_YR</v>
          </cell>
        </row>
        <row r="17">
          <cell r="A17">
            <v>1</v>
          </cell>
          <cell r="B17">
            <v>0</v>
          </cell>
          <cell r="C17">
            <v>0</v>
          </cell>
          <cell r="D17">
            <v>0</v>
          </cell>
          <cell r="E17">
            <v>0</v>
          </cell>
          <cell r="F17">
            <v>0</v>
          </cell>
        </row>
        <row r="18">
          <cell r="A18">
            <v>2</v>
          </cell>
          <cell r="B18">
            <v>0.05</v>
          </cell>
          <cell r="C18">
            <v>0</v>
          </cell>
          <cell r="D18">
            <v>0</v>
          </cell>
          <cell r="E18">
            <v>0</v>
          </cell>
          <cell r="F18">
            <v>0</v>
          </cell>
        </row>
        <row r="19">
          <cell r="A19">
            <v>3</v>
          </cell>
          <cell r="B19">
            <v>0</v>
          </cell>
          <cell r="C19">
            <v>0</v>
          </cell>
          <cell r="D19">
            <v>0.03</v>
          </cell>
          <cell r="E19">
            <v>0.01</v>
          </cell>
          <cell r="F19">
            <v>0</v>
          </cell>
        </row>
        <row r="20">
          <cell r="A20">
            <v>4</v>
          </cell>
          <cell r="D20">
            <v>0.01</v>
          </cell>
          <cell r="E20">
            <v>0.01</v>
          </cell>
          <cell r="F20">
            <v>0</v>
          </cell>
        </row>
        <row r="21">
          <cell r="A21">
            <v>5</v>
          </cell>
          <cell r="D21">
            <v>0.01</v>
          </cell>
          <cell r="E21">
            <v>0.01</v>
          </cell>
          <cell r="F21">
            <v>5.0000000000000001E-3</v>
          </cell>
        </row>
        <row r="22">
          <cell r="A22">
            <v>6</v>
          </cell>
          <cell r="D22">
            <v>0.01</v>
          </cell>
          <cell r="E22">
            <v>0</v>
          </cell>
          <cell r="F22">
            <v>1E-3</v>
          </cell>
        </row>
        <row r="23">
          <cell r="A23">
            <v>7</v>
          </cell>
          <cell r="D23">
            <v>0.01</v>
          </cell>
          <cell r="E23">
            <v>0</v>
          </cell>
          <cell r="F23">
            <v>1E-3</v>
          </cell>
        </row>
        <row r="24">
          <cell r="A24">
            <v>8</v>
          </cell>
          <cell r="D24">
            <v>0.01</v>
          </cell>
          <cell r="E24">
            <v>0</v>
          </cell>
          <cell r="F24">
            <v>1E-3</v>
          </cell>
        </row>
        <row r="25">
          <cell r="A25">
            <v>9</v>
          </cell>
          <cell r="D25">
            <v>5.0000000000000001E-3</v>
          </cell>
          <cell r="E25">
            <v>0</v>
          </cell>
          <cell r="F25">
            <v>1E-3</v>
          </cell>
        </row>
        <row r="26">
          <cell r="A26">
            <v>10</v>
          </cell>
          <cell r="D26">
            <v>5.0000000000000001E-3</v>
          </cell>
          <cell r="E26">
            <v>0</v>
          </cell>
          <cell r="F26">
            <v>1E-3</v>
          </cell>
        </row>
        <row r="27">
          <cell r="A27">
            <v>11</v>
          </cell>
          <cell r="D27">
            <v>0</v>
          </cell>
          <cell r="E27">
            <v>0</v>
          </cell>
          <cell r="F27">
            <v>1E-3</v>
          </cell>
        </row>
      </sheetData>
      <sheetData sheetId="14" refreshError="1"/>
      <sheetData sheetId="15" refreshError="1"/>
      <sheetData sheetId="16">
        <row r="1">
          <cell r="A1" t="str">
            <v>Product</v>
          </cell>
          <cell r="B1" t="str">
            <v>UNIV_SP_CREX_7.5</v>
          </cell>
          <cell r="C1" t="str">
            <v>UNIV_RP</v>
          </cell>
          <cell r="D1" t="str">
            <v>UNIV_SP_G</v>
          </cell>
          <cell r="E1" t="str">
            <v>UNLK_SP_B</v>
          </cell>
          <cell r="F1" t="str">
            <v>UNLK_RP_A</v>
          </cell>
        </row>
        <row r="2">
          <cell r="A2" t="str">
            <v>IE_PP</v>
          </cell>
          <cell r="B2">
            <v>300</v>
          </cell>
          <cell r="C2">
            <v>300</v>
          </cell>
          <cell r="D2">
            <v>300</v>
          </cell>
          <cell r="E2">
            <v>300</v>
          </cell>
          <cell r="F2">
            <v>300</v>
          </cell>
        </row>
        <row r="3">
          <cell r="A3" t="str">
            <v>IE_PREM</v>
          </cell>
          <cell r="B3">
            <v>0.02</v>
          </cell>
          <cell r="C3">
            <v>7.6499999999999999E-2</v>
          </cell>
          <cell r="D3">
            <v>2.1499999999999998E-2</v>
          </cell>
          <cell r="E3">
            <v>3.5000000000000003E-2</v>
          </cell>
          <cell r="F3">
            <v>7.5499999999999998E-2</v>
          </cell>
        </row>
        <row r="4">
          <cell r="A4" t="str">
            <v>RE_PP</v>
          </cell>
          <cell r="B4">
            <v>75</v>
          </cell>
          <cell r="C4">
            <v>75</v>
          </cell>
          <cell r="D4">
            <v>75</v>
          </cell>
          <cell r="E4">
            <v>75</v>
          </cell>
          <cell r="F4">
            <v>75</v>
          </cell>
        </row>
        <row r="5">
          <cell r="A5" t="str">
            <v>RE_PREM</v>
          </cell>
          <cell r="B5">
            <v>0</v>
          </cell>
          <cell r="C5">
            <v>3.9E-2</v>
          </cell>
          <cell r="D5">
            <v>0</v>
          </cell>
          <cell r="E5">
            <v>0</v>
          </cell>
          <cell r="F5">
            <v>3.7999999999999999E-2</v>
          </cell>
        </row>
        <row r="6">
          <cell r="A6" t="str">
            <v>INFLATION</v>
          </cell>
          <cell r="B6">
            <v>2.5000000000000001E-2</v>
          </cell>
          <cell r="C6">
            <v>2.5000000000000001E-2</v>
          </cell>
          <cell r="D6">
            <v>2.5000000000000001E-2</v>
          </cell>
          <cell r="E6">
            <v>2.5000000000000001E-2</v>
          </cell>
          <cell r="F6">
            <v>2.5000000000000001E-2</v>
          </cell>
        </row>
        <row r="7">
          <cell r="A7" t="str">
            <v>ANNUITY_CHARGE</v>
          </cell>
          <cell r="B7">
            <v>0</v>
          </cell>
          <cell r="C7">
            <v>0</v>
          </cell>
          <cell r="D7">
            <v>0</v>
          </cell>
          <cell r="E7">
            <v>0</v>
          </cell>
          <cell r="F7">
            <v>0</v>
          </cell>
        </row>
        <row r="8">
          <cell r="A8" t="str">
            <v>MGT_CHARGE</v>
          </cell>
          <cell r="B8">
            <v>0</v>
          </cell>
          <cell r="C8">
            <v>0</v>
          </cell>
          <cell r="D8">
            <v>2.5000000000000001E-4</v>
          </cell>
          <cell r="E8">
            <v>0</v>
          </cell>
          <cell r="F8">
            <v>0</v>
          </cell>
        </row>
        <row r="9">
          <cell r="A9" t="str">
            <v>ASSET_CHARGE</v>
          </cell>
          <cell r="B9">
            <v>0</v>
          </cell>
          <cell r="C9">
            <v>0</v>
          </cell>
          <cell r="D9">
            <v>0</v>
          </cell>
          <cell r="E9">
            <v>1.25E-3</v>
          </cell>
          <cell r="F9">
            <v>1.6666666666666668E-3</v>
          </cell>
        </row>
        <row r="10">
          <cell r="A10" t="str">
            <v>PREM_PAY</v>
          </cell>
          <cell r="B10">
            <v>0</v>
          </cell>
          <cell r="C10">
            <v>0</v>
          </cell>
          <cell r="D10">
            <v>0</v>
          </cell>
          <cell r="E10">
            <v>0</v>
          </cell>
          <cell r="F10">
            <v>0</v>
          </cell>
        </row>
        <row r="11">
          <cell r="A11" t="str">
            <v>ANN_PAY</v>
          </cell>
          <cell r="B11">
            <v>0</v>
          </cell>
          <cell r="C11">
            <v>0</v>
          </cell>
          <cell r="D11">
            <v>0</v>
          </cell>
          <cell r="E11">
            <v>0</v>
          </cell>
          <cell r="F11">
            <v>0</v>
          </cell>
        </row>
        <row r="12">
          <cell r="A12" t="str">
            <v>EXP_FUND</v>
          </cell>
          <cell r="B12">
            <v>0</v>
          </cell>
          <cell r="C12">
            <v>0</v>
          </cell>
          <cell r="D12">
            <v>0</v>
          </cell>
          <cell r="E12">
            <v>0</v>
          </cell>
          <cell r="F12">
            <v>0</v>
          </cell>
        </row>
        <row r="13">
          <cell r="A13" t="str">
            <v>EXP_FUND_PER</v>
          </cell>
          <cell r="B13" t="str">
            <v>DEF_PERIOD</v>
          </cell>
          <cell r="C13" t="str">
            <v>DEF_PERIOD</v>
          </cell>
          <cell r="D13" t="str">
            <v>DEF_PERIOD</v>
          </cell>
          <cell r="E13" t="str">
            <v>DEF_PERIOD</v>
          </cell>
          <cell r="F13" t="str">
            <v>DEF_PERIOD</v>
          </cell>
        </row>
        <row r="14">
          <cell r="A14" t="str">
            <v>ADMIN_CHRG</v>
          </cell>
          <cell r="B14">
            <v>0</v>
          </cell>
          <cell r="C14">
            <v>60</v>
          </cell>
          <cell r="D14">
            <v>0</v>
          </cell>
          <cell r="E14">
            <v>72</v>
          </cell>
          <cell r="F14">
            <v>60</v>
          </cell>
        </row>
        <row r="15">
          <cell r="A15" t="str">
            <v>Mortality Charge</v>
          </cell>
        </row>
        <row r="16">
          <cell r="A16" t="str">
            <v>MORT_CHRG_TBL_M</v>
          </cell>
          <cell r="B16" t="str">
            <v>CL1M</v>
          </cell>
          <cell r="C16" t="str">
            <v>CL1M</v>
          </cell>
          <cell r="D16" t="str">
            <v>CL1MN</v>
          </cell>
          <cell r="E16" t="str">
            <v>CL1MN</v>
          </cell>
          <cell r="F16" t="str">
            <v>CL1MN</v>
          </cell>
        </row>
        <row r="17">
          <cell r="A17" t="str">
            <v>MORT_CHRG_TBL_F</v>
          </cell>
          <cell r="B17" t="str">
            <v>CL2F</v>
          </cell>
          <cell r="C17" t="str">
            <v>CL2F</v>
          </cell>
          <cell r="D17" t="str">
            <v>CL2FN</v>
          </cell>
          <cell r="E17" t="str">
            <v>CL2FN</v>
          </cell>
          <cell r="F17" t="str">
            <v>CL2FN</v>
          </cell>
        </row>
        <row r="18">
          <cell r="A18" t="str">
            <v>MORT_CHRG_LOAD_M</v>
          </cell>
          <cell r="B18">
            <v>1.1499999999999999</v>
          </cell>
          <cell r="C18">
            <v>1.1499999999999999</v>
          </cell>
          <cell r="D18">
            <v>0</v>
          </cell>
          <cell r="E18">
            <v>0</v>
          </cell>
          <cell r="F18">
            <v>0.5</v>
          </cell>
        </row>
        <row r="19">
          <cell r="A19" t="str">
            <v>MORT_CHRG_LOAD_F</v>
          </cell>
          <cell r="B19">
            <v>1.1499999999999999</v>
          </cell>
          <cell r="C19">
            <v>1.1499999999999999</v>
          </cell>
          <cell r="D19">
            <v>0</v>
          </cell>
          <cell r="E19">
            <v>0</v>
          </cell>
          <cell r="F19">
            <v>0.5</v>
          </cell>
        </row>
        <row r="20">
          <cell r="A20" t="str">
            <v>% AP Loading Deduction for ROP</v>
          </cell>
        </row>
        <row r="21">
          <cell r="A21">
            <v>1</v>
          </cell>
          <cell r="B21">
            <v>7.4999999999999997E-2</v>
          </cell>
          <cell r="C21">
            <v>0.15279999999999999</v>
          </cell>
          <cell r="D21">
            <v>0.09</v>
          </cell>
          <cell r="E21">
            <v>0.03</v>
          </cell>
          <cell r="F21">
            <v>9.5000000000000001E-2</v>
          </cell>
        </row>
        <row r="22">
          <cell r="A22">
            <v>2</v>
          </cell>
          <cell r="B22">
            <v>0</v>
          </cell>
          <cell r="C22">
            <v>0.124</v>
          </cell>
          <cell r="D22">
            <v>0</v>
          </cell>
          <cell r="E22">
            <v>0</v>
          </cell>
          <cell r="F22">
            <v>7.0000000000000007E-2</v>
          </cell>
        </row>
        <row r="23">
          <cell r="A23">
            <v>3</v>
          </cell>
          <cell r="B23">
            <v>0</v>
          </cell>
          <cell r="C23">
            <v>0.1096</v>
          </cell>
          <cell r="D23">
            <v>0</v>
          </cell>
          <cell r="E23">
            <v>0</v>
          </cell>
          <cell r="F23">
            <v>0.06</v>
          </cell>
        </row>
        <row r="24">
          <cell r="A24">
            <v>4</v>
          </cell>
          <cell r="B24">
            <v>0</v>
          </cell>
          <cell r="C24">
            <v>8.1920000000000007E-2</v>
          </cell>
          <cell r="D24">
            <v>0</v>
          </cell>
          <cell r="E24">
            <v>0</v>
          </cell>
          <cell r="F24">
            <v>5.5E-2</v>
          </cell>
        </row>
        <row r="25">
          <cell r="A25">
            <v>5</v>
          </cell>
          <cell r="B25">
            <v>0</v>
          </cell>
          <cell r="C25">
            <v>7.7119999999999994E-2</v>
          </cell>
          <cell r="D25">
            <v>0</v>
          </cell>
          <cell r="E25">
            <v>0</v>
          </cell>
          <cell r="F25">
            <v>0.05</v>
          </cell>
        </row>
        <row r="26">
          <cell r="A26">
            <v>6</v>
          </cell>
          <cell r="B26">
            <v>0</v>
          </cell>
          <cell r="C26">
            <v>0</v>
          </cell>
          <cell r="D26">
            <v>0</v>
          </cell>
          <cell r="E26">
            <v>0</v>
          </cell>
          <cell r="F26">
            <v>0</v>
          </cell>
        </row>
        <row r="27">
          <cell r="A27">
            <v>7</v>
          </cell>
          <cell r="B27">
            <v>0</v>
          </cell>
          <cell r="C27">
            <v>0</v>
          </cell>
          <cell r="D27">
            <v>0</v>
          </cell>
          <cell r="E27">
            <v>0</v>
          </cell>
          <cell r="F27">
            <v>0</v>
          </cell>
        </row>
        <row r="28">
          <cell r="A28">
            <v>8</v>
          </cell>
          <cell r="B28">
            <v>0</v>
          </cell>
          <cell r="C28">
            <v>0</v>
          </cell>
          <cell r="D28">
            <v>0</v>
          </cell>
          <cell r="E28">
            <v>0</v>
          </cell>
          <cell r="F28">
            <v>0</v>
          </cell>
        </row>
      </sheetData>
      <sheetData sheetId="17">
        <row r="1">
          <cell r="A1" t="str">
            <v>Product</v>
          </cell>
          <cell r="B1" t="str">
            <v>UNIV_SP_CREX_7.5</v>
          </cell>
          <cell r="C1" t="str">
            <v>UNIV_RP</v>
          </cell>
          <cell r="D1" t="str">
            <v>UNIV_SP_G</v>
          </cell>
          <cell r="E1" t="str">
            <v>UNLK_SP_B</v>
          </cell>
          <cell r="F1" t="str">
            <v>UNLK_RP_A</v>
          </cell>
        </row>
        <row r="2">
          <cell r="A2">
            <v>1</v>
          </cell>
          <cell r="B2">
            <v>5.0999999999999997E-2</v>
          </cell>
          <cell r="C2">
            <v>7.5920000000000001E-2</v>
          </cell>
          <cell r="D2">
            <v>0.05</v>
          </cell>
          <cell r="E2">
            <v>1.6216000000000001E-2</v>
          </cell>
          <cell r="F2">
            <v>0.24</v>
          </cell>
        </row>
        <row r="3">
          <cell r="A3">
            <v>2</v>
          </cell>
          <cell r="B3">
            <v>0</v>
          </cell>
          <cell r="C3">
            <v>5.96E-2</v>
          </cell>
          <cell r="D3">
            <v>0</v>
          </cell>
          <cell r="E3">
            <v>0</v>
          </cell>
          <cell r="F3">
            <v>0.1</v>
          </cell>
        </row>
        <row r="4">
          <cell r="A4">
            <v>3</v>
          </cell>
          <cell r="B4">
            <v>0</v>
          </cell>
          <cell r="C4">
            <v>0.05</v>
          </cell>
          <cell r="D4">
            <v>0</v>
          </cell>
          <cell r="E4">
            <v>0</v>
          </cell>
          <cell r="F4">
            <v>0.04</v>
          </cell>
        </row>
        <row r="5">
          <cell r="A5">
            <v>4</v>
          </cell>
          <cell r="B5">
            <v>0</v>
          </cell>
          <cell r="C5">
            <v>3.1919999999999997E-2</v>
          </cell>
          <cell r="D5">
            <v>0</v>
          </cell>
          <cell r="E5">
            <v>0</v>
          </cell>
          <cell r="F5">
            <v>0.04</v>
          </cell>
        </row>
        <row r="6">
          <cell r="A6">
            <v>5</v>
          </cell>
          <cell r="B6">
            <v>0</v>
          </cell>
          <cell r="C6">
            <v>3.1919999999999997E-2</v>
          </cell>
          <cell r="D6">
            <v>0</v>
          </cell>
          <cell r="E6">
            <v>0</v>
          </cell>
          <cell r="F6">
            <v>0.04</v>
          </cell>
        </row>
        <row r="7">
          <cell r="A7">
            <v>6</v>
          </cell>
          <cell r="B7">
            <v>0</v>
          </cell>
          <cell r="C7">
            <v>0</v>
          </cell>
          <cell r="D7">
            <v>0</v>
          </cell>
          <cell r="E7">
            <v>0</v>
          </cell>
          <cell r="F7">
            <v>0</v>
          </cell>
        </row>
        <row r="8">
          <cell r="A8">
            <v>7</v>
          </cell>
          <cell r="B8">
            <v>0</v>
          </cell>
          <cell r="C8">
            <v>0</v>
          </cell>
          <cell r="D8">
            <v>0</v>
          </cell>
          <cell r="E8">
            <v>0</v>
          </cell>
          <cell r="F8">
            <v>0</v>
          </cell>
        </row>
        <row r="9">
          <cell r="K9">
            <v>1.6216216216216215</v>
          </cell>
        </row>
      </sheetData>
      <sheetData sheetId="18">
        <row r="1">
          <cell r="A1" t="str">
            <v>Product</v>
          </cell>
          <cell r="B1" t="str">
            <v>UNIV_SP_CREX_7.5</v>
          </cell>
          <cell r="C1" t="str">
            <v>UNIV_RP</v>
          </cell>
          <cell r="D1" t="str">
            <v>UNIV_SP_G</v>
          </cell>
          <cell r="E1" t="str">
            <v>UNLK_SP_B</v>
          </cell>
          <cell r="F1" t="str">
            <v>UNLK_RP_A</v>
          </cell>
        </row>
        <row r="2">
          <cell r="A2">
            <v>1</v>
          </cell>
          <cell r="B2">
            <v>0</v>
          </cell>
          <cell r="C2">
            <v>0.85</v>
          </cell>
          <cell r="D2">
            <v>0</v>
          </cell>
          <cell r="E2">
            <v>0.85</v>
          </cell>
          <cell r="F2">
            <v>0.85</v>
          </cell>
        </row>
        <row r="3">
          <cell r="A3">
            <v>2</v>
          </cell>
          <cell r="B3">
            <v>0</v>
          </cell>
          <cell r="C3">
            <v>0</v>
          </cell>
          <cell r="D3">
            <v>0</v>
          </cell>
          <cell r="E3">
            <v>0</v>
          </cell>
          <cell r="F3">
            <v>0</v>
          </cell>
        </row>
        <row r="4">
          <cell r="A4">
            <v>3</v>
          </cell>
          <cell r="B4">
            <v>0</v>
          </cell>
          <cell r="C4">
            <v>0</v>
          </cell>
          <cell r="D4">
            <v>0</v>
          </cell>
          <cell r="E4">
            <v>0</v>
          </cell>
          <cell r="F4">
            <v>0</v>
          </cell>
        </row>
        <row r="5">
          <cell r="A5">
            <v>4</v>
          </cell>
          <cell r="B5">
            <v>0</v>
          </cell>
          <cell r="C5">
            <v>0</v>
          </cell>
          <cell r="D5">
            <v>0</v>
          </cell>
          <cell r="E5">
            <v>0</v>
          </cell>
          <cell r="F5">
            <v>0</v>
          </cell>
        </row>
        <row r="6">
          <cell r="A6">
            <v>5</v>
          </cell>
          <cell r="B6">
            <v>0</v>
          </cell>
          <cell r="C6">
            <v>0</v>
          </cell>
          <cell r="D6">
            <v>0</v>
          </cell>
          <cell r="E6">
            <v>0</v>
          </cell>
          <cell r="F6">
            <v>0</v>
          </cell>
        </row>
        <row r="7">
          <cell r="A7">
            <v>6</v>
          </cell>
          <cell r="B7">
            <v>0</v>
          </cell>
          <cell r="C7">
            <v>0</v>
          </cell>
          <cell r="D7">
            <v>0</v>
          </cell>
          <cell r="E7">
            <v>0</v>
          </cell>
          <cell r="F7">
            <v>0</v>
          </cell>
        </row>
        <row r="8">
          <cell r="A8">
            <v>7</v>
          </cell>
          <cell r="B8">
            <v>0</v>
          </cell>
          <cell r="C8">
            <v>0</v>
          </cell>
          <cell r="D8">
            <v>0</v>
          </cell>
          <cell r="E8">
            <v>0</v>
          </cell>
          <cell r="F8">
            <v>0</v>
          </cell>
        </row>
      </sheetData>
      <sheetData sheetId="19">
        <row r="1">
          <cell r="A1" t="str">
            <v>Product</v>
          </cell>
          <cell r="B1" t="str">
            <v>UNIV_SP_CREX_7.5</v>
          </cell>
          <cell r="C1" t="str">
            <v>UNIV_RP</v>
          </cell>
          <cell r="D1" t="str">
            <v>UNIV_SP_G</v>
          </cell>
          <cell r="E1" t="str">
            <v>UNLK_SP_B</v>
          </cell>
          <cell r="F1" t="str">
            <v>UNLK_RP_A</v>
          </cell>
        </row>
        <row r="2">
          <cell r="A2" t="str">
            <v>MORT_TBL_M</v>
          </cell>
          <cell r="B2" t="str">
            <v>CL1M</v>
          </cell>
          <cell r="C2" t="str">
            <v>CL1MN</v>
          </cell>
          <cell r="D2" t="str">
            <v>CL1MN</v>
          </cell>
          <cell r="E2" t="str">
            <v>CL1MN</v>
          </cell>
          <cell r="F2" t="str">
            <v>CL1MN</v>
          </cell>
        </row>
        <row r="3">
          <cell r="A3" t="str">
            <v>MORT_TBL_F</v>
          </cell>
          <cell r="B3" t="str">
            <v>CL2F</v>
          </cell>
          <cell r="C3" t="str">
            <v>CL2FN</v>
          </cell>
          <cell r="D3" t="str">
            <v>CL2FN</v>
          </cell>
          <cell r="E3" t="str">
            <v>CL2FN</v>
          </cell>
          <cell r="F3" t="str">
            <v>CL2FN</v>
          </cell>
        </row>
        <row r="5">
          <cell r="A5" t="str">
            <v>RES_MORT_TBL_M</v>
          </cell>
          <cell r="B5" t="str">
            <v>CL1M</v>
          </cell>
          <cell r="C5" t="str">
            <v>CL1MN</v>
          </cell>
          <cell r="D5" t="str">
            <v>CL1MN</v>
          </cell>
          <cell r="E5" t="str">
            <v>CL1MN</v>
          </cell>
          <cell r="F5" t="str">
            <v>CL1MN</v>
          </cell>
        </row>
        <row r="6">
          <cell r="A6" t="str">
            <v>RES_MORT_TBL_F</v>
          </cell>
          <cell r="B6" t="str">
            <v>CL2F</v>
          </cell>
          <cell r="C6" t="str">
            <v>CL2FN</v>
          </cell>
          <cell r="D6" t="str">
            <v>CL2FN</v>
          </cell>
          <cell r="E6" t="str">
            <v>CL2FN</v>
          </cell>
          <cell r="F6" t="str">
            <v>CL2FN</v>
          </cell>
        </row>
        <row r="8">
          <cell r="A8" t="str">
            <v>SURR_MORT_TBL_M</v>
          </cell>
          <cell r="B8" t="str">
            <v>CL1M</v>
          </cell>
          <cell r="C8" t="str">
            <v>CL1MN</v>
          </cell>
          <cell r="D8" t="str">
            <v>CL1MN</v>
          </cell>
          <cell r="E8" t="str">
            <v>CL1MN</v>
          </cell>
          <cell r="F8" t="str">
            <v>CL1MN</v>
          </cell>
        </row>
        <row r="9">
          <cell r="A9" t="str">
            <v>SURR_MORT_TBL_F</v>
          </cell>
          <cell r="B9" t="str">
            <v>CL2F</v>
          </cell>
          <cell r="C9" t="str">
            <v>CL2FN</v>
          </cell>
          <cell r="D9" t="str">
            <v>CL2FN</v>
          </cell>
          <cell r="E9" t="str">
            <v>CL2FN</v>
          </cell>
          <cell r="F9" t="str">
            <v>CL2FN</v>
          </cell>
        </row>
        <row r="11">
          <cell r="A11" t="str">
            <v>DMORT_TBL_M</v>
          </cell>
          <cell r="B11" t="str">
            <v>CL1M</v>
          </cell>
          <cell r="C11" t="str">
            <v>CL1MN</v>
          </cell>
          <cell r="D11" t="str">
            <v>CL1MN</v>
          </cell>
          <cell r="E11" t="str">
            <v>CL1MN</v>
          </cell>
          <cell r="F11" t="str">
            <v>CL1MN</v>
          </cell>
        </row>
        <row r="12">
          <cell r="A12" t="str">
            <v>DMORT_TBL_F</v>
          </cell>
          <cell r="B12" t="str">
            <v>CL2F</v>
          </cell>
          <cell r="C12" t="str">
            <v>CL2FN</v>
          </cell>
          <cell r="D12" t="str">
            <v>CL2FN</v>
          </cell>
          <cell r="E12" t="str">
            <v>CL2FN</v>
          </cell>
          <cell r="F12" t="str">
            <v>CL2FN</v>
          </cell>
        </row>
        <row r="14">
          <cell r="A14" t="str">
            <v>RES_DMORT_TBL_M</v>
          </cell>
          <cell r="B14" t="str">
            <v>CL1M</v>
          </cell>
          <cell r="C14" t="str">
            <v>CL1MN</v>
          </cell>
          <cell r="D14" t="str">
            <v>CL1MN</v>
          </cell>
          <cell r="E14" t="str">
            <v>CL1MN</v>
          </cell>
          <cell r="F14" t="str">
            <v>CL1MN</v>
          </cell>
        </row>
        <row r="15">
          <cell r="A15" t="str">
            <v>RES_DMORT_TBL_F</v>
          </cell>
          <cell r="B15" t="str">
            <v>CL2F</v>
          </cell>
          <cell r="C15" t="str">
            <v>CL2FN</v>
          </cell>
          <cell r="D15" t="str">
            <v>CL2FN</v>
          </cell>
          <cell r="E15" t="str">
            <v>CL2FN</v>
          </cell>
          <cell r="F15" t="str">
            <v>CL2FN</v>
          </cell>
        </row>
        <row r="17">
          <cell r="A17" t="str">
            <v>SURR_DMORT_TBL_M</v>
          </cell>
          <cell r="B17" t="str">
            <v>CL1M</v>
          </cell>
          <cell r="C17" t="str">
            <v>CL1MN</v>
          </cell>
          <cell r="D17" t="str">
            <v>CL1MN</v>
          </cell>
          <cell r="E17" t="str">
            <v>CL1MN</v>
          </cell>
          <cell r="F17" t="str">
            <v>CL1MN</v>
          </cell>
        </row>
        <row r="18">
          <cell r="A18" t="str">
            <v>SURR_DMORT_TBL_F</v>
          </cell>
          <cell r="B18" t="str">
            <v>CL2F</v>
          </cell>
          <cell r="C18" t="str">
            <v>CL2FN</v>
          </cell>
          <cell r="D18" t="str">
            <v>CL2FN</v>
          </cell>
          <cell r="E18" t="str">
            <v>CL2FN</v>
          </cell>
          <cell r="F18" t="str">
            <v>CL2FN</v>
          </cell>
        </row>
        <row r="20">
          <cell r="A20" t="str">
            <v>MORT_LOAD_DPER</v>
          </cell>
          <cell r="B20">
            <v>1</v>
          </cell>
          <cell r="C20">
            <v>1</v>
          </cell>
          <cell r="D20">
            <v>1</v>
          </cell>
          <cell r="E20">
            <v>1</v>
          </cell>
          <cell r="F20">
            <v>1</v>
          </cell>
        </row>
        <row r="21">
          <cell r="A21" t="str">
            <v>RES_MORT_LOAD_DPER</v>
          </cell>
          <cell r="B21">
            <v>1</v>
          </cell>
          <cell r="C21">
            <v>1</v>
          </cell>
          <cell r="D21">
            <v>1</v>
          </cell>
          <cell r="E21">
            <v>1</v>
          </cell>
          <cell r="F21">
            <v>1</v>
          </cell>
        </row>
        <row r="22">
          <cell r="A22" t="str">
            <v>SURR_MORT_LOAD_DPER</v>
          </cell>
          <cell r="B22">
            <v>1</v>
          </cell>
          <cell r="C22">
            <v>1</v>
          </cell>
          <cell r="D22">
            <v>1</v>
          </cell>
          <cell r="E22">
            <v>1</v>
          </cell>
          <cell r="F22">
            <v>1</v>
          </cell>
        </row>
        <row r="24">
          <cell r="A24" t="str">
            <v>MORT_LOAD_DPER_F</v>
          </cell>
          <cell r="B24">
            <v>1</v>
          </cell>
          <cell r="C24">
            <v>1</v>
          </cell>
          <cell r="D24">
            <v>1</v>
          </cell>
          <cell r="E24">
            <v>1</v>
          </cell>
          <cell r="F24">
            <v>1</v>
          </cell>
        </row>
        <row r="25">
          <cell r="A25" t="str">
            <v>RES_MORT_LOAD_DPER_F</v>
          </cell>
          <cell r="B25">
            <v>1</v>
          </cell>
          <cell r="C25">
            <v>1</v>
          </cell>
          <cell r="D25">
            <v>1</v>
          </cell>
          <cell r="E25">
            <v>1</v>
          </cell>
          <cell r="F25">
            <v>1</v>
          </cell>
        </row>
        <row r="26">
          <cell r="A26" t="str">
            <v>SURR_MORT_LOAD_DPER_F</v>
          </cell>
          <cell r="B26">
            <v>1</v>
          </cell>
          <cell r="C26">
            <v>1</v>
          </cell>
          <cell r="D26">
            <v>1</v>
          </cell>
          <cell r="E26">
            <v>1</v>
          </cell>
          <cell r="F26">
            <v>1</v>
          </cell>
        </row>
        <row r="28">
          <cell r="A28" t="str">
            <v>MAX_MORT_IMPROVE_M</v>
          </cell>
          <cell r="B28">
            <v>0</v>
          </cell>
          <cell r="C28">
            <v>0</v>
          </cell>
          <cell r="D28">
            <v>0</v>
          </cell>
          <cell r="E28">
            <v>0</v>
          </cell>
          <cell r="F28">
            <v>0</v>
          </cell>
        </row>
        <row r="29">
          <cell r="A29" t="str">
            <v>MAX_MORT_IMPROVE_F</v>
          </cell>
          <cell r="B29">
            <v>0</v>
          </cell>
          <cell r="C29">
            <v>0</v>
          </cell>
          <cell r="D29">
            <v>0</v>
          </cell>
          <cell r="E29">
            <v>0</v>
          </cell>
          <cell r="F29">
            <v>0</v>
          </cell>
        </row>
        <row r="31">
          <cell r="A31" t="str">
            <v>PA_RATE</v>
          </cell>
          <cell r="B31">
            <v>0</v>
          </cell>
          <cell r="C31">
            <v>0</v>
          </cell>
          <cell r="D31">
            <v>4.0000000000000003E-5</v>
          </cell>
          <cell r="E31">
            <v>4.4999999999999999E-4</v>
          </cell>
          <cell r="F31">
            <v>8.8000000000000003E-4</v>
          </cell>
        </row>
        <row r="33">
          <cell r="A33" t="str">
            <v>MORT_LOAD_TBL</v>
          </cell>
        </row>
        <row r="34">
          <cell r="A34">
            <v>1</v>
          </cell>
          <cell r="B34">
            <v>0.42499999999999999</v>
          </cell>
          <cell r="C34">
            <v>1</v>
          </cell>
          <cell r="D34">
            <v>1</v>
          </cell>
          <cell r="E34">
            <v>1</v>
          </cell>
          <cell r="F34">
            <v>1</v>
          </cell>
        </row>
        <row r="35">
          <cell r="A35">
            <v>2</v>
          </cell>
          <cell r="B35">
            <v>0.85</v>
          </cell>
          <cell r="C35">
            <v>1</v>
          </cell>
          <cell r="D35">
            <v>1</v>
          </cell>
          <cell r="E35">
            <v>1</v>
          </cell>
          <cell r="F35">
            <v>1</v>
          </cell>
        </row>
        <row r="36">
          <cell r="A36" t="str">
            <v>MORT_LOAD_TBL_F</v>
          </cell>
        </row>
        <row r="37">
          <cell r="A37">
            <v>1</v>
          </cell>
          <cell r="B37">
            <v>0.42499999999999999</v>
          </cell>
          <cell r="C37">
            <v>1</v>
          </cell>
          <cell r="D37">
            <v>1</v>
          </cell>
          <cell r="E37">
            <v>1</v>
          </cell>
          <cell r="F37">
            <v>1</v>
          </cell>
        </row>
        <row r="38">
          <cell r="A38">
            <v>2</v>
          </cell>
          <cell r="B38">
            <v>0.85</v>
          </cell>
          <cell r="C38">
            <v>1</v>
          </cell>
          <cell r="D38">
            <v>1</v>
          </cell>
          <cell r="E38">
            <v>1</v>
          </cell>
          <cell r="F38">
            <v>1</v>
          </cell>
        </row>
        <row r="39">
          <cell r="A39" t="str">
            <v>RES_MORT_LOAD_TBL</v>
          </cell>
        </row>
        <row r="40">
          <cell r="A40">
            <v>1</v>
          </cell>
          <cell r="B40">
            <v>1</v>
          </cell>
          <cell r="C40">
            <v>1</v>
          </cell>
          <cell r="D40">
            <v>1</v>
          </cell>
          <cell r="E40">
            <v>1</v>
          </cell>
          <cell r="F40">
            <v>1</v>
          </cell>
        </row>
        <row r="41">
          <cell r="A41">
            <v>2</v>
          </cell>
          <cell r="B41">
            <v>1</v>
          </cell>
          <cell r="C41">
            <v>1</v>
          </cell>
          <cell r="D41">
            <v>1</v>
          </cell>
          <cell r="E41">
            <v>1</v>
          </cell>
          <cell r="F41">
            <v>1</v>
          </cell>
        </row>
        <row r="42">
          <cell r="A42" t="str">
            <v>RES_MORT_LOAD_TBL_F</v>
          </cell>
        </row>
        <row r="43">
          <cell r="A43">
            <v>1</v>
          </cell>
          <cell r="B43">
            <v>1</v>
          </cell>
          <cell r="C43">
            <v>1</v>
          </cell>
          <cell r="D43">
            <v>1</v>
          </cell>
          <cell r="E43">
            <v>1</v>
          </cell>
          <cell r="F43">
            <v>1</v>
          </cell>
        </row>
        <row r="44">
          <cell r="A44">
            <v>2</v>
          </cell>
          <cell r="B44">
            <v>1</v>
          </cell>
          <cell r="C44">
            <v>1</v>
          </cell>
          <cell r="D44">
            <v>1</v>
          </cell>
          <cell r="E44">
            <v>1</v>
          </cell>
          <cell r="F44">
            <v>1</v>
          </cell>
        </row>
        <row r="45">
          <cell r="A45" t="str">
            <v>SURR_MORT_LOAD_TBL</v>
          </cell>
        </row>
        <row r="46">
          <cell r="A46">
            <v>1</v>
          </cell>
          <cell r="B46">
            <v>1</v>
          </cell>
          <cell r="C46">
            <v>1</v>
          </cell>
          <cell r="D46">
            <v>1</v>
          </cell>
          <cell r="E46">
            <v>1</v>
          </cell>
          <cell r="F46">
            <v>1</v>
          </cell>
        </row>
        <row r="47">
          <cell r="A47">
            <v>2</v>
          </cell>
          <cell r="B47">
            <v>1</v>
          </cell>
          <cell r="C47">
            <v>1</v>
          </cell>
          <cell r="D47">
            <v>1</v>
          </cell>
          <cell r="E47">
            <v>1</v>
          </cell>
          <cell r="F47">
            <v>1</v>
          </cell>
        </row>
        <row r="48">
          <cell r="A48" t="str">
            <v>SURR_MORT_LOAD_TBL_F</v>
          </cell>
        </row>
        <row r="49">
          <cell r="A49">
            <v>1</v>
          </cell>
          <cell r="B49">
            <v>1</v>
          </cell>
          <cell r="C49">
            <v>1</v>
          </cell>
          <cell r="D49">
            <v>1</v>
          </cell>
          <cell r="E49">
            <v>1</v>
          </cell>
          <cell r="F49">
            <v>1</v>
          </cell>
        </row>
        <row r="50">
          <cell r="A50">
            <v>2</v>
          </cell>
          <cell r="B50">
            <v>1</v>
          </cell>
          <cell r="C50">
            <v>1</v>
          </cell>
          <cell r="D50">
            <v>1</v>
          </cell>
          <cell r="E50">
            <v>1</v>
          </cell>
          <cell r="F50">
            <v>1</v>
          </cell>
        </row>
      </sheetData>
      <sheetData sheetId="20">
        <row r="1">
          <cell r="A1" t="str">
            <v>Product</v>
          </cell>
          <cell r="B1" t="str">
            <v>UNIV_SP_CREX_7.5</v>
          </cell>
          <cell r="C1" t="str">
            <v>UNIV_RP</v>
          </cell>
          <cell r="D1" t="str">
            <v>UNIV_SP_G</v>
          </cell>
          <cell r="E1" t="str">
            <v>UNLK_SP_B</v>
          </cell>
          <cell r="F1" t="str">
            <v>UNLK_RP_A</v>
          </cell>
        </row>
        <row r="2">
          <cell r="A2">
            <v>0</v>
          </cell>
          <cell r="B2">
            <v>1</v>
          </cell>
          <cell r="C2">
            <v>1</v>
          </cell>
          <cell r="D2">
            <v>1</v>
          </cell>
          <cell r="E2">
            <v>1</v>
          </cell>
          <cell r="F2">
            <v>1</v>
          </cell>
        </row>
        <row r="3">
          <cell r="A3">
            <v>1</v>
          </cell>
          <cell r="B3">
            <v>1</v>
          </cell>
          <cell r="C3">
            <v>1</v>
          </cell>
          <cell r="D3">
            <v>1</v>
          </cell>
          <cell r="E3">
            <v>1</v>
          </cell>
          <cell r="F3">
            <v>1</v>
          </cell>
        </row>
        <row r="4">
          <cell r="A4">
            <v>2</v>
          </cell>
          <cell r="B4">
            <v>1</v>
          </cell>
          <cell r="C4">
            <v>1</v>
          </cell>
          <cell r="D4">
            <v>1</v>
          </cell>
          <cell r="E4">
            <v>1</v>
          </cell>
          <cell r="F4">
            <v>1</v>
          </cell>
        </row>
        <row r="5">
          <cell r="A5">
            <v>3</v>
          </cell>
          <cell r="B5">
            <v>1</v>
          </cell>
          <cell r="C5">
            <v>1</v>
          </cell>
          <cell r="D5">
            <v>1</v>
          </cell>
          <cell r="E5">
            <v>1</v>
          </cell>
          <cell r="F5">
            <v>1</v>
          </cell>
        </row>
        <row r="6">
          <cell r="A6">
            <v>4</v>
          </cell>
          <cell r="B6">
            <v>1</v>
          </cell>
          <cell r="C6">
            <v>1</v>
          </cell>
          <cell r="D6">
            <v>1</v>
          </cell>
          <cell r="E6">
            <v>1</v>
          </cell>
          <cell r="F6">
            <v>1</v>
          </cell>
        </row>
        <row r="7">
          <cell r="A7">
            <v>5</v>
          </cell>
          <cell r="B7">
            <v>1</v>
          </cell>
          <cell r="C7">
            <v>1</v>
          </cell>
          <cell r="D7">
            <v>1</v>
          </cell>
          <cell r="E7">
            <v>1</v>
          </cell>
          <cell r="F7">
            <v>1</v>
          </cell>
        </row>
        <row r="8">
          <cell r="A8">
            <v>6</v>
          </cell>
          <cell r="B8">
            <v>1</v>
          </cell>
          <cell r="C8">
            <v>1</v>
          </cell>
          <cell r="D8">
            <v>1</v>
          </cell>
          <cell r="E8">
            <v>1</v>
          </cell>
          <cell r="F8">
            <v>1</v>
          </cell>
        </row>
        <row r="9">
          <cell r="A9">
            <v>7</v>
          </cell>
          <cell r="B9">
            <v>1</v>
          </cell>
          <cell r="C9">
            <v>1</v>
          </cell>
          <cell r="D9">
            <v>1</v>
          </cell>
          <cell r="E9">
            <v>1</v>
          </cell>
          <cell r="F9">
            <v>1</v>
          </cell>
        </row>
        <row r="10">
          <cell r="A10">
            <v>8</v>
          </cell>
          <cell r="B10">
            <v>1</v>
          </cell>
          <cell r="C10">
            <v>1</v>
          </cell>
          <cell r="D10">
            <v>1</v>
          </cell>
          <cell r="E10">
            <v>1</v>
          </cell>
          <cell r="F10">
            <v>1</v>
          </cell>
        </row>
        <row r="11">
          <cell r="A11">
            <v>9</v>
          </cell>
          <cell r="B11">
            <v>1</v>
          </cell>
          <cell r="C11">
            <v>1</v>
          </cell>
          <cell r="D11">
            <v>1</v>
          </cell>
          <cell r="E11">
            <v>1</v>
          </cell>
          <cell r="F11">
            <v>1</v>
          </cell>
        </row>
        <row r="12">
          <cell r="A12">
            <v>10</v>
          </cell>
          <cell r="B12">
            <v>1</v>
          </cell>
          <cell r="C12">
            <v>1</v>
          </cell>
          <cell r="D12">
            <v>1</v>
          </cell>
          <cell r="E12">
            <v>1</v>
          </cell>
          <cell r="F12">
            <v>1</v>
          </cell>
        </row>
        <row r="13">
          <cell r="A13">
            <v>11</v>
          </cell>
          <cell r="B13">
            <v>1</v>
          </cell>
          <cell r="C13">
            <v>1</v>
          </cell>
          <cell r="D13">
            <v>1</v>
          </cell>
          <cell r="E13">
            <v>1</v>
          </cell>
          <cell r="F13">
            <v>1</v>
          </cell>
        </row>
        <row r="14">
          <cell r="A14">
            <v>12</v>
          </cell>
          <cell r="B14">
            <v>1</v>
          </cell>
          <cell r="C14">
            <v>1</v>
          </cell>
          <cell r="D14">
            <v>1</v>
          </cell>
          <cell r="E14">
            <v>1</v>
          </cell>
          <cell r="F14">
            <v>1</v>
          </cell>
        </row>
        <row r="15">
          <cell r="A15">
            <v>13</v>
          </cell>
          <cell r="B15">
            <v>1</v>
          </cell>
          <cell r="C15">
            <v>1</v>
          </cell>
          <cell r="D15">
            <v>1</v>
          </cell>
          <cell r="E15">
            <v>1</v>
          </cell>
          <cell r="F15">
            <v>1</v>
          </cell>
        </row>
        <row r="16">
          <cell r="A16">
            <v>14</v>
          </cell>
          <cell r="B16">
            <v>1</v>
          </cell>
          <cell r="C16">
            <v>1</v>
          </cell>
          <cell r="D16">
            <v>1</v>
          </cell>
          <cell r="E16">
            <v>1</v>
          </cell>
          <cell r="F16">
            <v>1</v>
          </cell>
        </row>
        <row r="17">
          <cell r="A17">
            <v>15</v>
          </cell>
          <cell r="B17">
            <v>1</v>
          </cell>
          <cell r="C17">
            <v>1</v>
          </cell>
          <cell r="D17">
            <v>1</v>
          </cell>
          <cell r="E17">
            <v>1</v>
          </cell>
          <cell r="F17">
            <v>1</v>
          </cell>
        </row>
        <row r="18">
          <cell r="A18">
            <v>16</v>
          </cell>
          <cell r="B18">
            <v>1</v>
          </cell>
          <cell r="C18">
            <v>1</v>
          </cell>
          <cell r="D18">
            <v>1</v>
          </cell>
          <cell r="E18">
            <v>1</v>
          </cell>
          <cell r="F18">
            <v>1</v>
          </cell>
        </row>
        <row r="19">
          <cell r="A19">
            <v>17</v>
          </cell>
          <cell r="B19">
            <v>1</v>
          </cell>
          <cell r="C19">
            <v>1</v>
          </cell>
          <cell r="D19">
            <v>1</v>
          </cell>
          <cell r="E19">
            <v>1</v>
          </cell>
          <cell r="F19">
            <v>1</v>
          </cell>
        </row>
        <row r="20">
          <cell r="A20">
            <v>18</v>
          </cell>
          <cell r="B20">
            <v>1</v>
          </cell>
          <cell r="C20">
            <v>1</v>
          </cell>
          <cell r="D20">
            <v>1</v>
          </cell>
          <cell r="E20">
            <v>1</v>
          </cell>
          <cell r="F20">
            <v>1</v>
          </cell>
        </row>
        <row r="21">
          <cell r="A21">
            <v>19</v>
          </cell>
          <cell r="B21">
            <v>1</v>
          </cell>
          <cell r="C21">
            <v>1</v>
          </cell>
          <cell r="D21">
            <v>1</v>
          </cell>
          <cell r="E21">
            <v>1</v>
          </cell>
          <cell r="F21">
            <v>1</v>
          </cell>
        </row>
        <row r="22">
          <cell r="A22">
            <v>20</v>
          </cell>
          <cell r="B22">
            <v>1</v>
          </cell>
          <cell r="C22">
            <v>1</v>
          </cell>
          <cell r="D22">
            <v>1</v>
          </cell>
          <cell r="E22">
            <v>1</v>
          </cell>
          <cell r="F22">
            <v>1</v>
          </cell>
        </row>
        <row r="23">
          <cell r="A23">
            <v>21</v>
          </cell>
          <cell r="B23">
            <v>1</v>
          </cell>
          <cell r="C23">
            <v>1</v>
          </cell>
          <cell r="D23">
            <v>1</v>
          </cell>
          <cell r="E23">
            <v>1</v>
          </cell>
          <cell r="F23">
            <v>1</v>
          </cell>
        </row>
        <row r="24">
          <cell r="A24">
            <v>22</v>
          </cell>
          <cell r="B24">
            <v>1</v>
          </cell>
          <cell r="C24">
            <v>1</v>
          </cell>
          <cell r="D24">
            <v>1</v>
          </cell>
          <cell r="E24">
            <v>1</v>
          </cell>
          <cell r="F24">
            <v>1</v>
          </cell>
        </row>
        <row r="25">
          <cell r="A25">
            <v>23</v>
          </cell>
          <cell r="B25">
            <v>1</v>
          </cell>
          <cell r="C25">
            <v>1</v>
          </cell>
          <cell r="D25">
            <v>1</v>
          </cell>
          <cell r="E25">
            <v>1</v>
          </cell>
          <cell r="F25">
            <v>1</v>
          </cell>
        </row>
        <row r="26">
          <cell r="A26">
            <v>24</v>
          </cell>
          <cell r="B26">
            <v>1</v>
          </cell>
          <cell r="C26">
            <v>1</v>
          </cell>
          <cell r="D26">
            <v>1</v>
          </cell>
          <cell r="E26">
            <v>1</v>
          </cell>
          <cell r="F26">
            <v>1</v>
          </cell>
        </row>
        <row r="27">
          <cell r="A27">
            <v>25</v>
          </cell>
          <cell r="B27">
            <v>1</v>
          </cell>
          <cell r="C27">
            <v>1</v>
          </cell>
          <cell r="D27">
            <v>1</v>
          </cell>
          <cell r="E27">
            <v>1</v>
          </cell>
          <cell r="F27">
            <v>1</v>
          </cell>
        </row>
        <row r="28">
          <cell r="A28">
            <v>26</v>
          </cell>
          <cell r="B28">
            <v>1</v>
          </cell>
          <cell r="C28">
            <v>1</v>
          </cell>
          <cell r="D28">
            <v>1</v>
          </cell>
          <cell r="E28">
            <v>1</v>
          </cell>
          <cell r="F28">
            <v>1</v>
          </cell>
        </row>
        <row r="29">
          <cell r="A29">
            <v>27</v>
          </cell>
          <cell r="B29">
            <v>1</v>
          </cell>
          <cell r="C29">
            <v>1</v>
          </cell>
          <cell r="D29">
            <v>1</v>
          </cell>
          <cell r="E29">
            <v>1</v>
          </cell>
          <cell r="F29">
            <v>1</v>
          </cell>
        </row>
        <row r="30">
          <cell r="A30">
            <v>28</v>
          </cell>
          <cell r="B30">
            <v>1</v>
          </cell>
          <cell r="C30">
            <v>1</v>
          </cell>
          <cell r="D30">
            <v>1</v>
          </cell>
          <cell r="E30">
            <v>1</v>
          </cell>
          <cell r="F30">
            <v>1</v>
          </cell>
        </row>
        <row r="31">
          <cell r="A31">
            <v>29</v>
          </cell>
          <cell r="B31">
            <v>1</v>
          </cell>
          <cell r="C31">
            <v>1</v>
          </cell>
          <cell r="D31">
            <v>1</v>
          </cell>
          <cell r="E31">
            <v>1</v>
          </cell>
          <cell r="F31">
            <v>1</v>
          </cell>
        </row>
        <row r="32">
          <cell r="A32">
            <v>30</v>
          </cell>
          <cell r="B32">
            <v>1</v>
          </cell>
          <cell r="C32">
            <v>1</v>
          </cell>
          <cell r="D32">
            <v>1</v>
          </cell>
          <cell r="E32">
            <v>1</v>
          </cell>
          <cell r="F32">
            <v>1</v>
          </cell>
        </row>
        <row r="33">
          <cell r="A33">
            <v>31</v>
          </cell>
          <cell r="B33">
            <v>1</v>
          </cell>
          <cell r="C33">
            <v>1</v>
          </cell>
          <cell r="D33">
            <v>1</v>
          </cell>
          <cell r="E33">
            <v>1</v>
          </cell>
          <cell r="F33">
            <v>1</v>
          </cell>
        </row>
        <row r="34">
          <cell r="A34">
            <v>32</v>
          </cell>
          <cell r="B34">
            <v>1</v>
          </cell>
          <cell r="C34">
            <v>1</v>
          </cell>
          <cell r="D34">
            <v>1</v>
          </cell>
          <cell r="E34">
            <v>1</v>
          </cell>
          <cell r="F34">
            <v>1</v>
          </cell>
        </row>
        <row r="35">
          <cell r="A35">
            <v>33</v>
          </cell>
          <cell r="B35">
            <v>1</v>
          </cell>
          <cell r="C35">
            <v>1</v>
          </cell>
          <cell r="D35">
            <v>1</v>
          </cell>
          <cell r="E35">
            <v>1</v>
          </cell>
          <cell r="F35">
            <v>1</v>
          </cell>
        </row>
        <row r="36">
          <cell r="A36">
            <v>34</v>
          </cell>
          <cell r="B36">
            <v>1</v>
          </cell>
          <cell r="C36">
            <v>1</v>
          </cell>
          <cell r="D36">
            <v>1</v>
          </cell>
          <cell r="E36">
            <v>1</v>
          </cell>
          <cell r="F36">
            <v>1</v>
          </cell>
        </row>
        <row r="37">
          <cell r="A37">
            <v>35</v>
          </cell>
          <cell r="B37">
            <v>1</v>
          </cell>
          <cell r="C37">
            <v>1</v>
          </cell>
          <cell r="D37">
            <v>1</v>
          </cell>
          <cell r="E37">
            <v>1</v>
          </cell>
          <cell r="F37">
            <v>1</v>
          </cell>
        </row>
        <row r="38">
          <cell r="A38">
            <v>36</v>
          </cell>
          <cell r="B38">
            <v>1</v>
          </cell>
          <cell r="C38">
            <v>1</v>
          </cell>
          <cell r="D38">
            <v>1</v>
          </cell>
          <cell r="E38">
            <v>1</v>
          </cell>
          <cell r="F38">
            <v>1</v>
          </cell>
        </row>
        <row r="39">
          <cell r="A39">
            <v>37</v>
          </cell>
          <cell r="B39">
            <v>1</v>
          </cell>
          <cell r="C39">
            <v>1</v>
          </cell>
          <cell r="D39">
            <v>1</v>
          </cell>
          <cell r="E39">
            <v>1</v>
          </cell>
          <cell r="F39">
            <v>1</v>
          </cell>
        </row>
        <row r="40">
          <cell r="A40">
            <v>38</v>
          </cell>
          <cell r="B40">
            <v>1</v>
          </cell>
          <cell r="C40">
            <v>1</v>
          </cell>
          <cell r="D40">
            <v>1</v>
          </cell>
          <cell r="E40">
            <v>1</v>
          </cell>
          <cell r="F40">
            <v>1</v>
          </cell>
        </row>
        <row r="41">
          <cell r="A41">
            <v>39</v>
          </cell>
          <cell r="B41">
            <v>1</v>
          </cell>
          <cell r="C41">
            <v>1</v>
          </cell>
          <cell r="D41">
            <v>1</v>
          </cell>
          <cell r="E41">
            <v>1</v>
          </cell>
          <cell r="F41">
            <v>1</v>
          </cell>
        </row>
        <row r="42">
          <cell r="A42">
            <v>40</v>
          </cell>
          <cell r="B42">
            <v>1</v>
          </cell>
          <cell r="C42">
            <v>1</v>
          </cell>
          <cell r="D42">
            <v>1</v>
          </cell>
          <cell r="E42">
            <v>1</v>
          </cell>
          <cell r="F42">
            <v>1</v>
          </cell>
        </row>
        <row r="43">
          <cell r="A43">
            <v>41</v>
          </cell>
          <cell r="B43">
            <v>1</v>
          </cell>
          <cell r="C43">
            <v>1</v>
          </cell>
          <cell r="D43">
            <v>1</v>
          </cell>
          <cell r="E43">
            <v>1</v>
          </cell>
          <cell r="F43">
            <v>1</v>
          </cell>
        </row>
        <row r="44">
          <cell r="A44">
            <v>42</v>
          </cell>
          <cell r="B44">
            <v>1</v>
          </cell>
          <cell r="C44">
            <v>1</v>
          </cell>
          <cell r="D44">
            <v>1</v>
          </cell>
          <cell r="E44">
            <v>1</v>
          </cell>
          <cell r="F44">
            <v>1</v>
          </cell>
        </row>
        <row r="45">
          <cell r="A45">
            <v>43</v>
          </cell>
          <cell r="B45">
            <v>1</v>
          </cell>
          <cell r="C45">
            <v>1</v>
          </cell>
          <cell r="D45">
            <v>1</v>
          </cell>
          <cell r="E45">
            <v>1</v>
          </cell>
          <cell r="F45">
            <v>1</v>
          </cell>
        </row>
        <row r="46">
          <cell r="A46">
            <v>44</v>
          </cell>
          <cell r="B46">
            <v>1</v>
          </cell>
          <cell r="C46">
            <v>1</v>
          </cell>
          <cell r="D46">
            <v>1</v>
          </cell>
          <cell r="E46">
            <v>1</v>
          </cell>
          <cell r="F46">
            <v>1</v>
          </cell>
        </row>
        <row r="47">
          <cell r="A47">
            <v>45</v>
          </cell>
          <cell r="B47">
            <v>1</v>
          </cell>
          <cell r="C47">
            <v>1</v>
          </cell>
          <cell r="D47">
            <v>1</v>
          </cell>
          <cell r="E47">
            <v>1</v>
          </cell>
          <cell r="F47">
            <v>1</v>
          </cell>
        </row>
        <row r="48">
          <cell r="A48">
            <v>46</v>
          </cell>
          <cell r="B48">
            <v>1</v>
          </cell>
          <cell r="C48">
            <v>1</v>
          </cell>
          <cell r="D48">
            <v>1</v>
          </cell>
          <cell r="E48">
            <v>1</v>
          </cell>
          <cell r="F48">
            <v>1</v>
          </cell>
        </row>
        <row r="49">
          <cell r="A49">
            <v>47</v>
          </cell>
          <cell r="B49">
            <v>1</v>
          </cell>
          <cell r="C49">
            <v>1</v>
          </cell>
          <cell r="D49">
            <v>1</v>
          </cell>
          <cell r="E49">
            <v>1</v>
          </cell>
          <cell r="F49">
            <v>1</v>
          </cell>
        </row>
        <row r="50">
          <cell r="A50">
            <v>48</v>
          </cell>
          <cell r="B50">
            <v>1</v>
          </cell>
          <cell r="C50">
            <v>1</v>
          </cell>
          <cell r="D50">
            <v>1</v>
          </cell>
          <cell r="E50">
            <v>1</v>
          </cell>
          <cell r="F50">
            <v>1</v>
          </cell>
        </row>
        <row r="51">
          <cell r="A51">
            <v>49</v>
          </cell>
          <cell r="B51">
            <v>1</v>
          </cell>
          <cell r="C51">
            <v>1</v>
          </cell>
          <cell r="D51">
            <v>1</v>
          </cell>
          <cell r="E51">
            <v>1</v>
          </cell>
          <cell r="F51">
            <v>1</v>
          </cell>
        </row>
        <row r="52">
          <cell r="A52">
            <v>50</v>
          </cell>
          <cell r="B52">
            <v>1</v>
          </cell>
          <cell r="C52">
            <v>1</v>
          </cell>
          <cell r="D52">
            <v>1</v>
          </cell>
          <cell r="E52">
            <v>1</v>
          </cell>
          <cell r="F52">
            <v>1</v>
          </cell>
        </row>
        <row r="53">
          <cell r="A53">
            <v>51</v>
          </cell>
          <cell r="B53">
            <v>1</v>
          </cell>
          <cell r="C53">
            <v>1</v>
          </cell>
          <cell r="D53">
            <v>1</v>
          </cell>
          <cell r="E53">
            <v>1</v>
          </cell>
          <cell r="F53">
            <v>1</v>
          </cell>
        </row>
        <row r="54">
          <cell r="A54">
            <v>52</v>
          </cell>
          <cell r="B54">
            <v>1</v>
          </cell>
          <cell r="C54">
            <v>1</v>
          </cell>
          <cell r="D54">
            <v>1</v>
          </cell>
          <cell r="E54">
            <v>1</v>
          </cell>
          <cell r="F54">
            <v>1</v>
          </cell>
        </row>
        <row r="55">
          <cell r="A55">
            <v>53</v>
          </cell>
          <cell r="B55">
            <v>1</v>
          </cell>
          <cell r="C55">
            <v>1</v>
          </cell>
          <cell r="D55">
            <v>1</v>
          </cell>
          <cell r="E55">
            <v>1</v>
          </cell>
          <cell r="F55">
            <v>1</v>
          </cell>
        </row>
        <row r="56">
          <cell r="A56">
            <v>54</v>
          </cell>
          <cell r="B56">
            <v>1</v>
          </cell>
          <cell r="C56">
            <v>1</v>
          </cell>
          <cell r="D56">
            <v>1</v>
          </cell>
          <cell r="E56">
            <v>1</v>
          </cell>
          <cell r="F56">
            <v>1</v>
          </cell>
        </row>
        <row r="57">
          <cell r="A57">
            <v>55</v>
          </cell>
          <cell r="B57">
            <v>1</v>
          </cell>
          <cell r="C57">
            <v>1</v>
          </cell>
          <cell r="D57">
            <v>1</v>
          </cell>
          <cell r="E57">
            <v>1</v>
          </cell>
          <cell r="F57">
            <v>1</v>
          </cell>
        </row>
        <row r="58">
          <cell r="A58">
            <v>56</v>
          </cell>
          <cell r="B58">
            <v>1</v>
          </cell>
          <cell r="C58">
            <v>1</v>
          </cell>
          <cell r="D58">
            <v>1</v>
          </cell>
          <cell r="E58">
            <v>1</v>
          </cell>
          <cell r="F58">
            <v>1</v>
          </cell>
        </row>
        <row r="59">
          <cell r="A59">
            <v>57</v>
          </cell>
          <cell r="B59">
            <v>1</v>
          </cell>
          <cell r="C59">
            <v>1</v>
          </cell>
          <cell r="D59">
            <v>1</v>
          </cell>
          <cell r="E59">
            <v>1</v>
          </cell>
          <cell r="F59">
            <v>1</v>
          </cell>
        </row>
        <row r="60">
          <cell r="A60">
            <v>58</v>
          </cell>
          <cell r="B60">
            <v>1</v>
          </cell>
          <cell r="C60">
            <v>1</v>
          </cell>
          <cell r="D60">
            <v>1</v>
          </cell>
          <cell r="E60">
            <v>1</v>
          </cell>
          <cell r="F60">
            <v>1</v>
          </cell>
        </row>
        <row r="61">
          <cell r="A61">
            <v>59</v>
          </cell>
          <cell r="B61">
            <v>1</v>
          </cell>
          <cell r="C61">
            <v>1</v>
          </cell>
          <cell r="D61">
            <v>1</v>
          </cell>
          <cell r="E61">
            <v>1</v>
          </cell>
          <cell r="F61">
            <v>1</v>
          </cell>
        </row>
        <row r="62">
          <cell r="A62">
            <v>60</v>
          </cell>
          <cell r="B62">
            <v>1</v>
          </cell>
          <cell r="C62">
            <v>1</v>
          </cell>
          <cell r="D62">
            <v>1</v>
          </cell>
          <cell r="E62">
            <v>1</v>
          </cell>
          <cell r="F62">
            <v>1</v>
          </cell>
        </row>
        <row r="63">
          <cell r="A63">
            <v>61</v>
          </cell>
          <cell r="B63">
            <v>1</v>
          </cell>
          <cell r="C63">
            <v>1</v>
          </cell>
          <cell r="D63">
            <v>1</v>
          </cell>
          <cell r="E63">
            <v>1</v>
          </cell>
          <cell r="F63">
            <v>1</v>
          </cell>
        </row>
        <row r="64">
          <cell r="A64">
            <v>62</v>
          </cell>
          <cell r="B64">
            <v>1</v>
          </cell>
          <cell r="C64">
            <v>1</v>
          </cell>
          <cell r="D64">
            <v>1</v>
          </cell>
          <cell r="E64">
            <v>1</v>
          </cell>
          <cell r="F64">
            <v>1</v>
          </cell>
        </row>
        <row r="65">
          <cell r="A65">
            <v>63</v>
          </cell>
          <cell r="B65">
            <v>1</v>
          </cell>
          <cell r="C65">
            <v>1</v>
          </cell>
          <cell r="D65">
            <v>1</v>
          </cell>
          <cell r="E65">
            <v>1</v>
          </cell>
          <cell r="F65">
            <v>1</v>
          </cell>
        </row>
        <row r="66">
          <cell r="A66">
            <v>64</v>
          </cell>
          <cell r="B66">
            <v>1</v>
          </cell>
          <cell r="C66">
            <v>1</v>
          </cell>
          <cell r="D66">
            <v>1</v>
          </cell>
          <cell r="E66">
            <v>1</v>
          </cell>
          <cell r="F66">
            <v>1</v>
          </cell>
        </row>
        <row r="67">
          <cell r="A67">
            <v>65</v>
          </cell>
          <cell r="B67">
            <v>1</v>
          </cell>
          <cell r="C67">
            <v>1</v>
          </cell>
          <cell r="D67">
            <v>1</v>
          </cell>
          <cell r="E67">
            <v>1</v>
          </cell>
          <cell r="F67">
            <v>1</v>
          </cell>
        </row>
        <row r="68">
          <cell r="A68">
            <v>66</v>
          </cell>
          <cell r="B68">
            <v>1</v>
          </cell>
          <cell r="C68">
            <v>1</v>
          </cell>
          <cell r="D68">
            <v>1</v>
          </cell>
          <cell r="E68">
            <v>1</v>
          </cell>
          <cell r="F68">
            <v>1</v>
          </cell>
        </row>
        <row r="69">
          <cell r="A69">
            <v>67</v>
          </cell>
          <cell r="B69">
            <v>1</v>
          </cell>
          <cell r="C69">
            <v>1</v>
          </cell>
          <cell r="D69">
            <v>1</v>
          </cell>
          <cell r="E69">
            <v>1</v>
          </cell>
          <cell r="F69">
            <v>1</v>
          </cell>
        </row>
        <row r="70">
          <cell r="A70">
            <v>68</v>
          </cell>
          <cell r="B70">
            <v>1</v>
          </cell>
          <cell r="C70">
            <v>1</v>
          </cell>
          <cell r="D70">
            <v>1</v>
          </cell>
          <cell r="E70">
            <v>1</v>
          </cell>
          <cell r="F70">
            <v>1</v>
          </cell>
        </row>
        <row r="71">
          <cell r="A71">
            <v>69</v>
          </cell>
          <cell r="B71">
            <v>1</v>
          </cell>
          <cell r="C71">
            <v>1</v>
          </cell>
          <cell r="D71">
            <v>1</v>
          </cell>
          <cell r="E71">
            <v>1</v>
          </cell>
          <cell r="F71">
            <v>1</v>
          </cell>
        </row>
        <row r="72">
          <cell r="A72">
            <v>70</v>
          </cell>
          <cell r="B72">
            <v>1</v>
          </cell>
          <cell r="C72">
            <v>1</v>
          </cell>
          <cell r="D72">
            <v>1</v>
          </cell>
          <cell r="E72">
            <v>1</v>
          </cell>
          <cell r="F72">
            <v>1</v>
          </cell>
        </row>
        <row r="73">
          <cell r="A73">
            <v>71</v>
          </cell>
          <cell r="B73">
            <v>1</v>
          </cell>
          <cell r="C73">
            <v>1</v>
          </cell>
          <cell r="D73">
            <v>1</v>
          </cell>
          <cell r="E73">
            <v>1</v>
          </cell>
          <cell r="F73">
            <v>1</v>
          </cell>
        </row>
        <row r="74">
          <cell r="A74">
            <v>72</v>
          </cell>
          <cell r="B74">
            <v>1</v>
          </cell>
          <cell r="C74">
            <v>1</v>
          </cell>
          <cell r="D74">
            <v>1</v>
          </cell>
          <cell r="E74">
            <v>1</v>
          </cell>
          <cell r="F74">
            <v>1</v>
          </cell>
        </row>
        <row r="75">
          <cell r="A75">
            <v>73</v>
          </cell>
          <cell r="B75">
            <v>1</v>
          </cell>
          <cell r="C75">
            <v>1</v>
          </cell>
          <cell r="D75">
            <v>1</v>
          </cell>
          <cell r="E75">
            <v>1</v>
          </cell>
          <cell r="F75">
            <v>1</v>
          </cell>
        </row>
        <row r="76">
          <cell r="A76">
            <v>74</v>
          </cell>
          <cell r="B76">
            <v>1</v>
          </cell>
          <cell r="C76">
            <v>1</v>
          </cell>
          <cell r="D76">
            <v>1</v>
          </cell>
          <cell r="E76">
            <v>1</v>
          </cell>
          <cell r="F76">
            <v>1</v>
          </cell>
        </row>
        <row r="77">
          <cell r="A77">
            <v>75</v>
          </cell>
          <cell r="B77">
            <v>1</v>
          </cell>
          <cell r="C77">
            <v>1</v>
          </cell>
          <cell r="D77">
            <v>1</v>
          </cell>
          <cell r="E77">
            <v>1</v>
          </cell>
          <cell r="F77">
            <v>1</v>
          </cell>
        </row>
        <row r="78">
          <cell r="A78">
            <v>76</v>
          </cell>
          <cell r="B78">
            <v>1</v>
          </cell>
          <cell r="C78">
            <v>1</v>
          </cell>
          <cell r="D78">
            <v>1</v>
          </cell>
          <cell r="E78">
            <v>1</v>
          </cell>
          <cell r="F78">
            <v>1</v>
          </cell>
        </row>
        <row r="79">
          <cell r="A79">
            <v>77</v>
          </cell>
          <cell r="B79">
            <v>1</v>
          </cell>
          <cell r="C79">
            <v>1</v>
          </cell>
          <cell r="D79">
            <v>1</v>
          </cell>
          <cell r="E79">
            <v>1</v>
          </cell>
          <cell r="F79">
            <v>1</v>
          </cell>
        </row>
        <row r="80">
          <cell r="A80">
            <v>78</v>
          </cell>
          <cell r="B80">
            <v>1</v>
          </cell>
          <cell r="C80">
            <v>1</v>
          </cell>
          <cell r="D80">
            <v>1</v>
          </cell>
          <cell r="E80">
            <v>1</v>
          </cell>
          <cell r="F80">
            <v>1</v>
          </cell>
        </row>
        <row r="81">
          <cell r="A81">
            <v>79</v>
          </cell>
          <cell r="B81">
            <v>1</v>
          </cell>
          <cell r="C81">
            <v>1</v>
          </cell>
          <cell r="D81">
            <v>1</v>
          </cell>
          <cell r="E81">
            <v>1</v>
          </cell>
          <cell r="F81">
            <v>1</v>
          </cell>
        </row>
        <row r="82">
          <cell r="A82">
            <v>80</v>
          </cell>
          <cell r="B82">
            <v>1</v>
          </cell>
          <cell r="C82">
            <v>1</v>
          </cell>
          <cell r="D82">
            <v>1</v>
          </cell>
          <cell r="E82">
            <v>1</v>
          </cell>
          <cell r="F82">
            <v>1</v>
          </cell>
        </row>
        <row r="83">
          <cell r="A83">
            <v>81</v>
          </cell>
          <cell r="B83">
            <v>1</v>
          </cell>
          <cell r="C83">
            <v>1</v>
          </cell>
          <cell r="D83">
            <v>1</v>
          </cell>
          <cell r="E83">
            <v>1</v>
          </cell>
          <cell r="F83">
            <v>1</v>
          </cell>
        </row>
        <row r="84">
          <cell r="A84">
            <v>82</v>
          </cell>
          <cell r="B84">
            <v>1</v>
          </cell>
          <cell r="C84">
            <v>1</v>
          </cell>
          <cell r="D84">
            <v>1</v>
          </cell>
          <cell r="E84">
            <v>1</v>
          </cell>
          <cell r="F84">
            <v>1</v>
          </cell>
        </row>
        <row r="85">
          <cell r="A85">
            <v>83</v>
          </cell>
          <cell r="B85">
            <v>1</v>
          </cell>
          <cell r="C85">
            <v>1</v>
          </cell>
          <cell r="D85">
            <v>1</v>
          </cell>
          <cell r="E85">
            <v>1</v>
          </cell>
          <cell r="F85">
            <v>1</v>
          </cell>
        </row>
        <row r="86">
          <cell r="A86">
            <v>84</v>
          </cell>
          <cell r="B86">
            <v>1</v>
          </cell>
          <cell r="C86">
            <v>1</v>
          </cell>
          <cell r="D86">
            <v>1</v>
          </cell>
          <cell r="E86">
            <v>1</v>
          </cell>
          <cell r="F86">
            <v>1</v>
          </cell>
        </row>
        <row r="87">
          <cell r="A87">
            <v>85</v>
          </cell>
          <cell r="B87">
            <v>1</v>
          </cell>
          <cell r="C87">
            <v>1</v>
          </cell>
          <cell r="D87">
            <v>1</v>
          </cell>
          <cell r="E87">
            <v>1</v>
          </cell>
          <cell r="F87">
            <v>1</v>
          </cell>
        </row>
        <row r="88">
          <cell r="A88">
            <v>86</v>
          </cell>
          <cell r="B88">
            <v>1</v>
          </cell>
          <cell r="C88">
            <v>1</v>
          </cell>
          <cell r="D88">
            <v>1</v>
          </cell>
          <cell r="E88">
            <v>1</v>
          </cell>
          <cell r="F88">
            <v>1</v>
          </cell>
        </row>
        <row r="89">
          <cell r="A89">
            <v>87</v>
          </cell>
          <cell r="B89">
            <v>1</v>
          </cell>
          <cell r="C89">
            <v>1</v>
          </cell>
          <cell r="D89">
            <v>1</v>
          </cell>
          <cell r="E89">
            <v>1</v>
          </cell>
          <cell r="F89">
            <v>1</v>
          </cell>
        </row>
        <row r="90">
          <cell r="A90">
            <v>88</v>
          </cell>
          <cell r="B90">
            <v>1</v>
          </cell>
          <cell r="C90">
            <v>1</v>
          </cell>
          <cell r="D90">
            <v>1</v>
          </cell>
          <cell r="E90">
            <v>1</v>
          </cell>
          <cell r="F90">
            <v>1</v>
          </cell>
        </row>
        <row r="91">
          <cell r="A91">
            <v>89</v>
          </cell>
          <cell r="B91">
            <v>1</v>
          </cell>
          <cell r="C91">
            <v>1</v>
          </cell>
          <cell r="D91">
            <v>1</v>
          </cell>
          <cell r="E91">
            <v>1</v>
          </cell>
          <cell r="F91">
            <v>1</v>
          </cell>
        </row>
        <row r="92">
          <cell r="A92">
            <v>90</v>
          </cell>
          <cell r="B92">
            <v>1</v>
          </cell>
          <cell r="C92">
            <v>1</v>
          </cell>
          <cell r="D92">
            <v>1</v>
          </cell>
          <cell r="E92">
            <v>1</v>
          </cell>
          <cell r="F92">
            <v>1</v>
          </cell>
        </row>
        <row r="93">
          <cell r="A93">
            <v>91</v>
          </cell>
          <cell r="B93">
            <v>1</v>
          </cell>
          <cell r="C93">
            <v>1</v>
          </cell>
          <cell r="D93">
            <v>1</v>
          </cell>
          <cell r="E93">
            <v>1</v>
          </cell>
          <cell r="F93">
            <v>1</v>
          </cell>
        </row>
        <row r="94">
          <cell r="A94">
            <v>92</v>
          </cell>
          <cell r="B94">
            <v>1</v>
          </cell>
          <cell r="C94">
            <v>1</v>
          </cell>
          <cell r="D94">
            <v>1</v>
          </cell>
          <cell r="E94">
            <v>1</v>
          </cell>
          <cell r="F94">
            <v>1</v>
          </cell>
        </row>
        <row r="95">
          <cell r="A95">
            <v>93</v>
          </cell>
          <cell r="B95">
            <v>1</v>
          </cell>
          <cell r="C95">
            <v>1</v>
          </cell>
          <cell r="D95">
            <v>1</v>
          </cell>
          <cell r="E95">
            <v>1</v>
          </cell>
          <cell r="F95">
            <v>1</v>
          </cell>
        </row>
        <row r="96">
          <cell r="A96">
            <v>94</v>
          </cell>
          <cell r="B96">
            <v>1</v>
          </cell>
          <cell r="C96">
            <v>1</v>
          </cell>
          <cell r="D96">
            <v>1</v>
          </cell>
          <cell r="E96">
            <v>1</v>
          </cell>
          <cell r="F96">
            <v>1</v>
          </cell>
        </row>
        <row r="97">
          <cell r="A97">
            <v>95</v>
          </cell>
          <cell r="B97">
            <v>1</v>
          </cell>
          <cell r="C97">
            <v>1</v>
          </cell>
          <cell r="D97">
            <v>1</v>
          </cell>
          <cell r="E97">
            <v>1</v>
          </cell>
          <cell r="F97">
            <v>1</v>
          </cell>
        </row>
        <row r="98">
          <cell r="A98">
            <v>96</v>
          </cell>
          <cell r="B98">
            <v>1</v>
          </cell>
          <cell r="C98">
            <v>1</v>
          </cell>
          <cell r="D98">
            <v>1</v>
          </cell>
          <cell r="E98">
            <v>1</v>
          </cell>
          <cell r="F98">
            <v>1</v>
          </cell>
        </row>
        <row r="99">
          <cell r="A99">
            <v>97</v>
          </cell>
          <cell r="B99">
            <v>1</v>
          </cell>
          <cell r="C99">
            <v>1</v>
          </cell>
          <cell r="D99">
            <v>1</v>
          </cell>
          <cell r="E99">
            <v>1</v>
          </cell>
          <cell r="F99">
            <v>1</v>
          </cell>
        </row>
        <row r="100">
          <cell r="A100">
            <v>98</v>
          </cell>
          <cell r="B100">
            <v>1</v>
          </cell>
          <cell r="C100">
            <v>1</v>
          </cell>
          <cell r="D100">
            <v>1</v>
          </cell>
          <cell r="E100">
            <v>1</v>
          </cell>
          <cell r="F100">
            <v>1</v>
          </cell>
        </row>
        <row r="101">
          <cell r="A101">
            <v>99</v>
          </cell>
          <cell r="B101">
            <v>1</v>
          </cell>
          <cell r="C101">
            <v>1</v>
          </cell>
          <cell r="D101">
            <v>1</v>
          </cell>
          <cell r="E101">
            <v>1</v>
          </cell>
          <cell r="F101">
            <v>1</v>
          </cell>
        </row>
        <row r="102">
          <cell r="A102">
            <v>100</v>
          </cell>
          <cell r="B102">
            <v>1</v>
          </cell>
          <cell r="C102">
            <v>1</v>
          </cell>
          <cell r="D102">
            <v>1</v>
          </cell>
          <cell r="E102">
            <v>1</v>
          </cell>
          <cell r="F102">
            <v>1</v>
          </cell>
        </row>
        <row r="103">
          <cell r="A103">
            <v>101</v>
          </cell>
          <cell r="B103">
            <v>1</v>
          </cell>
          <cell r="C103">
            <v>1</v>
          </cell>
          <cell r="D103">
            <v>1</v>
          </cell>
          <cell r="E103">
            <v>1</v>
          </cell>
          <cell r="F103">
            <v>1</v>
          </cell>
        </row>
        <row r="104">
          <cell r="A104">
            <v>102</v>
          </cell>
          <cell r="B104">
            <v>1</v>
          </cell>
          <cell r="C104">
            <v>1</v>
          </cell>
          <cell r="D104">
            <v>1</v>
          </cell>
          <cell r="E104">
            <v>1</v>
          </cell>
          <cell r="F104">
            <v>1</v>
          </cell>
        </row>
        <row r="105">
          <cell r="A105">
            <v>103</v>
          </cell>
          <cell r="B105">
            <v>1</v>
          </cell>
          <cell r="C105">
            <v>1</v>
          </cell>
          <cell r="D105">
            <v>1</v>
          </cell>
          <cell r="E105">
            <v>1</v>
          </cell>
          <cell r="F105">
            <v>1</v>
          </cell>
        </row>
        <row r="106">
          <cell r="A106">
            <v>104</v>
          </cell>
          <cell r="B106">
            <v>1</v>
          </cell>
          <cell r="C106">
            <v>1</v>
          </cell>
          <cell r="D106">
            <v>1</v>
          </cell>
          <cell r="E106">
            <v>1</v>
          </cell>
          <cell r="F106">
            <v>1</v>
          </cell>
        </row>
        <row r="107">
          <cell r="A107">
            <v>105</v>
          </cell>
          <cell r="B107">
            <v>1</v>
          </cell>
          <cell r="C107">
            <v>1</v>
          </cell>
          <cell r="D107">
            <v>1</v>
          </cell>
          <cell r="E107">
            <v>1</v>
          </cell>
          <cell r="F107">
            <v>1</v>
          </cell>
        </row>
      </sheetData>
      <sheetData sheetId="21">
        <row r="1">
          <cell r="A1" t="str">
            <v>Product</v>
          </cell>
          <cell r="B1" t="str">
            <v>UNIV_SP_CREX_7.5</v>
          </cell>
          <cell r="C1" t="str">
            <v>UNIV_RP</v>
          </cell>
          <cell r="D1" t="str">
            <v>UNIV_SP_G</v>
          </cell>
          <cell r="E1" t="str">
            <v>UNLK_SP_B</v>
          </cell>
          <cell r="F1" t="str">
            <v>UNLK_RP_A</v>
          </cell>
        </row>
        <row r="2">
          <cell r="A2" t="str">
            <v>LAPSE_APREM</v>
          </cell>
          <cell r="B2">
            <v>0.03</v>
          </cell>
          <cell r="C2">
            <v>0.03</v>
          </cell>
          <cell r="D2">
            <v>0.05</v>
          </cell>
          <cell r="E2">
            <v>0.03</v>
          </cell>
          <cell r="F2">
            <v>0.03</v>
          </cell>
        </row>
        <row r="3">
          <cell r="A3" t="str">
            <v>LAPSE_TERMYR</v>
          </cell>
          <cell r="B3">
            <v>0</v>
          </cell>
          <cell r="C3">
            <v>0</v>
          </cell>
          <cell r="D3">
            <v>0</v>
          </cell>
          <cell r="E3">
            <v>0</v>
          </cell>
          <cell r="F3">
            <v>0</v>
          </cell>
        </row>
        <row r="4">
          <cell r="A4" t="str">
            <v>LAPSE_TERM_RATE</v>
          </cell>
          <cell r="B4">
            <v>0</v>
          </cell>
          <cell r="C4">
            <v>0</v>
          </cell>
          <cell r="D4">
            <v>0</v>
          </cell>
          <cell r="E4">
            <v>0</v>
          </cell>
          <cell r="F4">
            <v>0</v>
          </cell>
        </row>
        <row r="5">
          <cell r="A5" t="str">
            <v>LAPSE_TIME</v>
          </cell>
          <cell r="B5">
            <v>1</v>
          </cell>
          <cell r="C5">
            <v>1</v>
          </cell>
          <cell r="D5">
            <v>1</v>
          </cell>
          <cell r="E5">
            <v>1</v>
          </cell>
          <cell r="F5">
            <v>1</v>
          </cell>
        </row>
      </sheetData>
      <sheetData sheetId="22">
        <row r="1">
          <cell r="A1" t="str">
            <v>Product</v>
          </cell>
          <cell r="B1" t="str">
            <v>UNIV_SP_CREX_7.5</v>
          </cell>
          <cell r="C1" t="str">
            <v>UNIV_RP</v>
          </cell>
          <cell r="D1" t="str">
            <v>UNIV_SP_G</v>
          </cell>
          <cell r="E1" t="str">
            <v>UNLK_SP_B</v>
          </cell>
          <cell r="F1" t="str">
            <v>UNLK_RP_A</v>
          </cell>
        </row>
        <row r="2">
          <cell r="A2">
            <v>1</v>
          </cell>
          <cell r="B2">
            <v>0.03</v>
          </cell>
          <cell r="C2">
            <v>0.25</v>
          </cell>
          <cell r="D2">
            <v>0.03</v>
          </cell>
          <cell r="E2">
            <v>0.03</v>
          </cell>
          <cell r="F2">
            <v>0.02</v>
          </cell>
        </row>
        <row r="3">
          <cell r="A3">
            <v>2</v>
          </cell>
          <cell r="B3">
            <v>0.03</v>
          </cell>
          <cell r="C3">
            <v>0.2</v>
          </cell>
          <cell r="D3">
            <v>0.03</v>
          </cell>
          <cell r="E3">
            <v>0.03</v>
          </cell>
          <cell r="F3">
            <v>0.02</v>
          </cell>
        </row>
        <row r="4">
          <cell r="A4">
            <v>3</v>
          </cell>
          <cell r="B4">
            <v>0.03</v>
          </cell>
          <cell r="C4">
            <v>0.15</v>
          </cell>
          <cell r="D4">
            <v>0.03</v>
          </cell>
          <cell r="E4">
            <v>0.03</v>
          </cell>
          <cell r="F4">
            <v>0.02</v>
          </cell>
        </row>
        <row r="5">
          <cell r="A5">
            <v>4</v>
          </cell>
          <cell r="B5">
            <v>0.03</v>
          </cell>
          <cell r="C5">
            <v>0.1</v>
          </cell>
          <cell r="D5">
            <v>0.03</v>
          </cell>
          <cell r="E5">
            <v>0.1</v>
          </cell>
          <cell r="F5">
            <v>0.02</v>
          </cell>
        </row>
        <row r="6">
          <cell r="A6">
            <v>5</v>
          </cell>
          <cell r="B6">
            <v>0.03</v>
          </cell>
          <cell r="C6">
            <v>0.05</v>
          </cell>
          <cell r="D6">
            <v>0.03</v>
          </cell>
          <cell r="E6">
            <v>0.2</v>
          </cell>
          <cell r="F6">
            <v>0.02</v>
          </cell>
        </row>
        <row r="7">
          <cell r="A7">
            <v>6</v>
          </cell>
          <cell r="D7">
            <v>0.03</v>
          </cell>
          <cell r="E7">
            <v>0.3</v>
          </cell>
          <cell r="F7">
            <v>0.02</v>
          </cell>
        </row>
        <row r="8">
          <cell r="A8">
            <v>7</v>
          </cell>
          <cell r="D8">
            <v>0.03</v>
          </cell>
          <cell r="E8">
            <v>0.1</v>
          </cell>
          <cell r="F8">
            <v>0.02</v>
          </cell>
        </row>
        <row r="9">
          <cell r="A9">
            <v>8</v>
          </cell>
          <cell r="D9">
            <v>0.03</v>
          </cell>
          <cell r="E9">
            <v>0.1</v>
          </cell>
          <cell r="F9">
            <v>0.02</v>
          </cell>
        </row>
        <row r="10">
          <cell r="A10">
            <v>9</v>
          </cell>
          <cell r="D10">
            <v>0.03</v>
          </cell>
          <cell r="E10">
            <v>0.05</v>
          </cell>
          <cell r="F10">
            <v>0.02</v>
          </cell>
        </row>
        <row r="11">
          <cell r="A11">
            <v>10</v>
          </cell>
          <cell r="D11">
            <v>0.03</v>
          </cell>
          <cell r="E11">
            <v>0.05</v>
          </cell>
          <cell r="F11">
            <v>0.02</v>
          </cell>
        </row>
        <row r="12">
          <cell r="A12">
            <v>11</v>
          </cell>
          <cell r="D12">
            <v>0.5</v>
          </cell>
          <cell r="E12">
            <v>0.05</v>
          </cell>
          <cell r="F12">
            <v>0.02</v>
          </cell>
        </row>
        <row r="13">
          <cell r="A13">
            <v>12</v>
          </cell>
          <cell r="D13">
            <v>0.1</v>
          </cell>
          <cell r="E13">
            <v>0.05</v>
          </cell>
          <cell r="F13">
            <v>0.02</v>
          </cell>
        </row>
        <row r="14">
          <cell r="A14">
            <v>13</v>
          </cell>
          <cell r="D14">
            <v>0.1</v>
          </cell>
          <cell r="E14">
            <v>0.05</v>
          </cell>
          <cell r="F14">
            <v>0.02</v>
          </cell>
        </row>
        <row r="15">
          <cell r="A15">
            <v>14</v>
          </cell>
          <cell r="D15">
            <v>0.05</v>
          </cell>
          <cell r="E15">
            <v>0.05</v>
          </cell>
          <cell r="F15">
            <v>0.02</v>
          </cell>
        </row>
      </sheetData>
      <sheetData sheetId="23">
        <row r="1">
          <cell r="A1" t="str">
            <v>Product</v>
          </cell>
          <cell r="B1" t="str">
            <v>UNIV_SP_CREX_7.5</v>
          </cell>
          <cell r="C1" t="str">
            <v>UNIV_RP</v>
          </cell>
          <cell r="D1" t="str">
            <v>UNIV_SP_G</v>
          </cell>
          <cell r="E1" t="str">
            <v>UNLK_SP_B</v>
          </cell>
          <cell r="F1" t="str">
            <v>UNLK_RP_A</v>
          </cell>
        </row>
        <row r="2">
          <cell r="A2" t="str">
            <v>RES_MTD</v>
          </cell>
          <cell r="B2" t="str">
            <v>ROP</v>
          </cell>
          <cell r="C2" t="str">
            <v>ROP</v>
          </cell>
          <cell r="D2" t="str">
            <v>ROP</v>
          </cell>
          <cell r="E2" t="str">
            <v>ROP</v>
          </cell>
          <cell r="F2" t="str">
            <v>ROP</v>
          </cell>
        </row>
        <row r="3">
          <cell r="A3" t="str">
            <v>RES_MTD2</v>
          </cell>
          <cell r="B3" t="str">
            <v>ROP</v>
          </cell>
          <cell r="C3" t="str">
            <v>ROP</v>
          </cell>
          <cell r="D3" t="str">
            <v>ROP</v>
          </cell>
          <cell r="E3" t="str">
            <v>ROP</v>
          </cell>
          <cell r="F3" t="str">
            <v>ROP</v>
          </cell>
        </row>
        <row r="4">
          <cell r="A4" t="str">
            <v>RES_MTD_ADJ</v>
          </cell>
          <cell r="B4" t="str">
            <v>NA</v>
          </cell>
          <cell r="C4" t="str">
            <v>NA</v>
          </cell>
          <cell r="D4" t="str">
            <v>NA</v>
          </cell>
          <cell r="E4" t="str">
            <v>NA</v>
          </cell>
          <cell r="F4" t="str">
            <v>NA</v>
          </cell>
        </row>
        <row r="5">
          <cell r="A5" t="str">
            <v>RES_INT</v>
          </cell>
          <cell r="B5">
            <v>2.5000000000000001E-2</v>
          </cell>
          <cell r="C5">
            <v>2.5000000000000001E-2</v>
          </cell>
          <cell r="D5">
            <v>2.5000000000000001E-2</v>
          </cell>
          <cell r="E5">
            <v>2.5000000000000001E-2</v>
          </cell>
          <cell r="F5">
            <v>2.5000000000000001E-2</v>
          </cell>
        </row>
        <row r="6">
          <cell r="A6" t="str">
            <v>TV_DTHBEN</v>
          </cell>
          <cell r="B6" t="str">
            <v>Y</v>
          </cell>
          <cell r="C6" t="str">
            <v>Y</v>
          </cell>
          <cell r="D6" t="str">
            <v>Y</v>
          </cell>
          <cell r="E6" t="str">
            <v>Y</v>
          </cell>
          <cell r="F6" t="str">
            <v>Y</v>
          </cell>
        </row>
        <row r="7">
          <cell r="A7" t="str">
            <v>ZILLMER</v>
          </cell>
          <cell r="B7">
            <v>0</v>
          </cell>
          <cell r="C7">
            <v>0</v>
          </cell>
          <cell r="D7">
            <v>0</v>
          </cell>
          <cell r="E7">
            <v>0</v>
          </cell>
          <cell r="F7">
            <v>0</v>
          </cell>
        </row>
        <row r="8">
          <cell r="A8" t="str">
            <v>NLP_CHRG</v>
          </cell>
          <cell r="B8">
            <v>0</v>
          </cell>
          <cell r="C8">
            <v>0</v>
          </cell>
          <cell r="D8">
            <v>0</v>
          </cell>
          <cell r="E8">
            <v>0</v>
          </cell>
          <cell r="F8">
            <v>0</v>
          </cell>
        </row>
        <row r="9">
          <cell r="A9" t="str">
            <v>EXTRA_RES</v>
          </cell>
          <cell r="B9">
            <v>0.05</v>
          </cell>
          <cell r="C9">
            <v>0</v>
          </cell>
          <cell r="D9">
            <v>0</v>
          </cell>
          <cell r="E9">
            <v>0.05</v>
          </cell>
          <cell r="F9">
            <v>0.05</v>
          </cell>
        </row>
        <row r="10">
          <cell r="A10" t="str">
            <v>EXTRA_RES_MTHS</v>
          </cell>
          <cell r="B10">
            <v>59</v>
          </cell>
          <cell r="C10">
            <v>0</v>
          </cell>
          <cell r="D10">
            <v>0</v>
          </cell>
          <cell r="E10">
            <v>59</v>
          </cell>
          <cell r="F10">
            <v>59</v>
          </cell>
        </row>
        <row r="11">
          <cell r="A11" t="str">
            <v>ASSET_RESERVER</v>
          </cell>
          <cell r="B11">
            <v>0</v>
          </cell>
          <cell r="C11">
            <v>0</v>
          </cell>
          <cell r="D11">
            <v>0</v>
          </cell>
          <cell r="E11">
            <v>0</v>
          </cell>
          <cell r="F11">
            <v>0</v>
          </cell>
        </row>
        <row r="13">
          <cell r="A13" t="str">
            <v>CIRC RES AP Factor</v>
          </cell>
        </row>
        <row r="14">
          <cell r="A14">
            <v>0</v>
          </cell>
          <cell r="B14">
            <v>0</v>
          </cell>
          <cell r="C14">
            <v>0</v>
          </cell>
          <cell r="D14">
            <v>0</v>
          </cell>
          <cell r="E14">
            <v>0</v>
          </cell>
          <cell r="F14">
            <v>0</v>
          </cell>
        </row>
        <row r="15">
          <cell r="A15">
            <v>1</v>
          </cell>
          <cell r="B15">
            <v>0</v>
          </cell>
          <cell r="C15">
            <v>0</v>
          </cell>
          <cell r="D15">
            <v>0</v>
          </cell>
          <cell r="E15">
            <v>0</v>
          </cell>
          <cell r="F15">
            <v>0</v>
          </cell>
        </row>
        <row r="16">
          <cell r="A16">
            <v>2</v>
          </cell>
          <cell r="B16">
            <v>0</v>
          </cell>
          <cell r="C16">
            <v>0</v>
          </cell>
          <cell r="D16">
            <v>0</v>
          </cell>
          <cell r="E16">
            <v>0</v>
          </cell>
          <cell r="F16">
            <v>0</v>
          </cell>
        </row>
        <row r="17">
          <cell r="A17">
            <v>3</v>
          </cell>
          <cell r="B17">
            <v>0</v>
          </cell>
          <cell r="C17">
            <v>0</v>
          </cell>
          <cell r="D17">
            <v>0</v>
          </cell>
          <cell r="E17">
            <v>0</v>
          </cell>
          <cell r="F17">
            <v>0</v>
          </cell>
        </row>
        <row r="18">
          <cell r="A18">
            <v>4</v>
          </cell>
          <cell r="B18">
            <v>0</v>
          </cell>
          <cell r="C18">
            <v>0</v>
          </cell>
          <cell r="D18">
            <v>0</v>
          </cell>
          <cell r="E18">
            <v>0</v>
          </cell>
          <cell r="F18">
            <v>0</v>
          </cell>
        </row>
        <row r="19">
          <cell r="A19" t="str">
            <v>CIRC RES AP Loading</v>
          </cell>
        </row>
        <row r="20">
          <cell r="A20">
            <v>0</v>
          </cell>
          <cell r="B20">
            <v>1</v>
          </cell>
          <cell r="C20">
            <v>1</v>
          </cell>
          <cell r="D20">
            <v>1</v>
          </cell>
          <cell r="E20">
            <v>1</v>
          </cell>
          <cell r="F20">
            <v>1</v>
          </cell>
        </row>
        <row r="21">
          <cell r="A21">
            <v>1</v>
          </cell>
          <cell r="B21">
            <v>1</v>
          </cell>
          <cell r="C21">
            <v>1</v>
          </cell>
          <cell r="D21">
            <v>1</v>
          </cell>
          <cell r="E21">
            <v>1</v>
          </cell>
          <cell r="F21">
            <v>1</v>
          </cell>
        </row>
        <row r="22">
          <cell r="A22">
            <v>2</v>
          </cell>
          <cell r="B22">
            <v>1</v>
          </cell>
          <cell r="C22">
            <v>1</v>
          </cell>
          <cell r="D22">
            <v>1</v>
          </cell>
          <cell r="E22">
            <v>1</v>
          </cell>
          <cell r="F22">
            <v>1</v>
          </cell>
        </row>
        <row r="23">
          <cell r="A23">
            <v>3</v>
          </cell>
          <cell r="B23">
            <v>1</v>
          </cell>
          <cell r="C23">
            <v>1</v>
          </cell>
          <cell r="D23">
            <v>1</v>
          </cell>
          <cell r="E23">
            <v>1</v>
          </cell>
          <cell r="F23">
            <v>1</v>
          </cell>
        </row>
        <row r="24">
          <cell r="A24">
            <v>4</v>
          </cell>
          <cell r="B24">
            <v>1</v>
          </cell>
          <cell r="C24">
            <v>1</v>
          </cell>
          <cell r="D24">
            <v>1</v>
          </cell>
          <cell r="E24">
            <v>1</v>
          </cell>
          <cell r="F24">
            <v>1</v>
          </cell>
        </row>
        <row r="26">
          <cell r="A26" t="str">
            <v>SURR_MTD</v>
          </cell>
          <cell r="B26" t="str">
            <v>ROP</v>
          </cell>
          <cell r="C26" t="str">
            <v>ROP</v>
          </cell>
          <cell r="D26" t="str">
            <v>ROP</v>
          </cell>
          <cell r="E26" t="str">
            <v>ROP</v>
          </cell>
          <cell r="F26" t="str">
            <v>ROP</v>
          </cell>
        </row>
        <row r="27">
          <cell r="A27" t="str">
            <v>SURR_MTD2</v>
          </cell>
          <cell r="B27" t="str">
            <v>ROP</v>
          </cell>
          <cell r="C27" t="str">
            <v>ROP</v>
          </cell>
          <cell r="D27" t="str">
            <v>ROP</v>
          </cell>
          <cell r="E27" t="str">
            <v>ROP</v>
          </cell>
          <cell r="F27" t="str">
            <v>ROP</v>
          </cell>
        </row>
        <row r="28">
          <cell r="A28" t="str">
            <v>SURR_INT</v>
          </cell>
          <cell r="B28">
            <v>4.4999999999999998E-2</v>
          </cell>
          <cell r="C28">
            <v>4.4999999999999998E-2</v>
          </cell>
          <cell r="D28">
            <v>4.4999999999999998E-2</v>
          </cell>
          <cell r="E28">
            <v>4.4999999999999998E-2</v>
          </cell>
          <cell r="F28">
            <v>4.4999999999999998E-2</v>
          </cell>
        </row>
        <row r="29">
          <cell r="A29" t="str">
            <v>SURR_TV_DTHBEN</v>
          </cell>
          <cell r="B29" t="str">
            <v>Y</v>
          </cell>
          <cell r="C29" t="str">
            <v>Y</v>
          </cell>
          <cell r="D29" t="str">
            <v>Y</v>
          </cell>
          <cell r="E29" t="str">
            <v>Y</v>
          </cell>
          <cell r="F29" t="str">
            <v>Y</v>
          </cell>
        </row>
        <row r="30">
          <cell r="A30" t="str">
            <v>CIRC AP/SA Factor</v>
          </cell>
        </row>
        <row r="31">
          <cell r="A31">
            <v>0</v>
          </cell>
          <cell r="B31">
            <v>0</v>
          </cell>
          <cell r="C31">
            <v>0</v>
          </cell>
          <cell r="D31">
            <v>0</v>
          </cell>
          <cell r="E31">
            <v>0</v>
          </cell>
          <cell r="F31">
            <v>0</v>
          </cell>
        </row>
        <row r="32">
          <cell r="A32">
            <v>1</v>
          </cell>
          <cell r="B32">
            <v>0.75</v>
          </cell>
          <cell r="C32">
            <v>0.75</v>
          </cell>
          <cell r="D32">
            <v>0.75</v>
          </cell>
          <cell r="E32">
            <v>0</v>
          </cell>
          <cell r="F32">
            <v>0</v>
          </cell>
        </row>
        <row r="33">
          <cell r="A33">
            <v>2</v>
          </cell>
          <cell r="B33">
            <v>0.4</v>
          </cell>
          <cell r="C33">
            <v>0.4</v>
          </cell>
          <cell r="D33">
            <v>0.4</v>
          </cell>
          <cell r="E33">
            <v>0</v>
          </cell>
          <cell r="F33">
            <v>0</v>
          </cell>
        </row>
        <row r="34">
          <cell r="A34">
            <v>3</v>
          </cell>
          <cell r="B34">
            <v>0.4</v>
          </cell>
          <cell r="C34">
            <v>0.4</v>
          </cell>
          <cell r="D34">
            <v>0.4</v>
          </cell>
          <cell r="E34">
            <v>0</v>
          </cell>
          <cell r="F34">
            <v>0</v>
          </cell>
        </row>
        <row r="35">
          <cell r="A35">
            <v>4</v>
          </cell>
          <cell r="B35">
            <v>0.3</v>
          </cell>
          <cell r="C35">
            <v>0.3</v>
          </cell>
          <cell r="D35">
            <v>0.3</v>
          </cell>
          <cell r="E35">
            <v>0</v>
          </cell>
          <cell r="F35">
            <v>0</v>
          </cell>
        </row>
        <row r="36">
          <cell r="A36" t="str">
            <v>CIRC AP Loading</v>
          </cell>
        </row>
        <row r="37">
          <cell r="A37">
            <v>0</v>
          </cell>
          <cell r="B37">
            <v>0.5</v>
          </cell>
          <cell r="C37">
            <v>0.5</v>
          </cell>
          <cell r="D37">
            <v>0.5</v>
          </cell>
          <cell r="E37">
            <v>1</v>
          </cell>
          <cell r="F37">
            <v>1</v>
          </cell>
        </row>
        <row r="38">
          <cell r="A38">
            <v>1</v>
          </cell>
          <cell r="B38">
            <v>1</v>
          </cell>
          <cell r="C38">
            <v>1</v>
          </cell>
          <cell r="D38">
            <v>1</v>
          </cell>
          <cell r="E38">
            <v>1</v>
          </cell>
          <cell r="F38">
            <v>1</v>
          </cell>
        </row>
        <row r="39">
          <cell r="A39">
            <v>2</v>
          </cell>
          <cell r="B39">
            <v>1</v>
          </cell>
          <cell r="C39">
            <v>1</v>
          </cell>
          <cell r="D39">
            <v>1</v>
          </cell>
          <cell r="E39">
            <v>1</v>
          </cell>
          <cell r="F39">
            <v>1</v>
          </cell>
        </row>
        <row r="40">
          <cell r="A40">
            <v>3</v>
          </cell>
          <cell r="B40">
            <v>1</v>
          </cell>
          <cell r="C40">
            <v>1</v>
          </cell>
          <cell r="D40">
            <v>1</v>
          </cell>
          <cell r="E40">
            <v>1</v>
          </cell>
          <cell r="F40">
            <v>1</v>
          </cell>
        </row>
        <row r="41">
          <cell r="A41">
            <v>4</v>
          </cell>
          <cell r="B41">
            <v>1</v>
          </cell>
          <cell r="C41">
            <v>1</v>
          </cell>
          <cell r="D41">
            <v>1</v>
          </cell>
          <cell r="E41">
            <v>1</v>
          </cell>
          <cell r="F41">
            <v>1</v>
          </cell>
        </row>
      </sheetData>
      <sheetData sheetId="24">
        <row r="4">
          <cell r="A4">
            <v>0</v>
          </cell>
          <cell r="B4">
            <v>3.0370000000000002E-3</v>
          </cell>
          <cell r="C4">
            <v>2.7650000000000001E-3</v>
          </cell>
          <cell r="D4">
            <v>2.9090000000000001E-3</v>
          </cell>
          <cell r="E4">
            <v>2.7330000000000002E-3</v>
          </cell>
          <cell r="F4">
            <v>2.4880000000000002E-3</v>
          </cell>
          <cell r="G4">
            <v>2.6180000000000001E-3</v>
          </cell>
          <cell r="H4">
            <v>7.2199999999999999E-4</v>
          </cell>
          <cell r="I4">
            <v>6.6100000000000002E-4</v>
          </cell>
        </row>
        <row r="5">
          <cell r="A5">
            <v>1</v>
          </cell>
          <cell r="B5">
            <v>2.1570000000000001E-3</v>
          </cell>
          <cell r="C5">
            <v>1.859E-3</v>
          </cell>
          <cell r="D5">
            <v>2.016E-3</v>
          </cell>
          <cell r="E5">
            <v>1.941E-3</v>
          </cell>
          <cell r="F5">
            <v>1.673E-3</v>
          </cell>
          <cell r="G5">
            <v>1.8140000000000001E-3</v>
          </cell>
          <cell r="H5">
            <v>6.0300000000000002E-4</v>
          </cell>
          <cell r="I5">
            <v>5.3600000000000002E-4</v>
          </cell>
        </row>
        <row r="6">
          <cell r="A6">
            <v>2</v>
          </cell>
          <cell r="B6">
            <v>1.611E-3</v>
          </cell>
          <cell r="C6">
            <v>1.3140000000000001E-3</v>
          </cell>
          <cell r="D6">
            <v>1.47E-3</v>
          </cell>
          <cell r="E6">
            <v>1.4499999999999999E-3</v>
          </cell>
          <cell r="F6">
            <v>1.183E-3</v>
          </cell>
          <cell r="G6">
            <v>1.323E-3</v>
          </cell>
          <cell r="H6">
            <v>4.9899999999999999E-4</v>
          </cell>
          <cell r="I6">
            <v>4.2400000000000001E-4</v>
          </cell>
        </row>
        <row r="7">
          <cell r="A7">
            <v>3</v>
          </cell>
          <cell r="B7">
            <v>1.25E-3</v>
          </cell>
          <cell r="C7">
            <v>9.6599999999999995E-4</v>
          </cell>
          <cell r="D7">
            <v>1.114E-3</v>
          </cell>
          <cell r="E7">
            <v>1.126E-3</v>
          </cell>
          <cell r="F7">
            <v>8.7000000000000001E-4</v>
          </cell>
          <cell r="G7">
            <v>1.003E-3</v>
          </cell>
          <cell r="H7">
            <v>4.1599999999999997E-4</v>
          </cell>
          <cell r="I7">
            <v>3.3300000000000002E-4</v>
          </cell>
        </row>
        <row r="8">
          <cell r="A8">
            <v>4</v>
          </cell>
          <cell r="B8">
            <v>1E-3</v>
          </cell>
          <cell r="C8">
            <v>7.3399999999999995E-4</v>
          </cell>
          <cell r="D8">
            <v>8.7200000000000005E-4</v>
          </cell>
          <cell r="E8">
            <v>8.9999999999999998E-4</v>
          </cell>
          <cell r="F8">
            <v>6.6E-4</v>
          </cell>
          <cell r="G8">
            <v>7.85E-4</v>
          </cell>
          <cell r="H8">
            <v>3.5799999999999997E-4</v>
          </cell>
          <cell r="I8">
            <v>2.6699999999999998E-4</v>
          </cell>
        </row>
        <row r="9">
          <cell r="A9">
            <v>5</v>
          </cell>
          <cell r="B9">
            <v>8.2100000000000001E-4</v>
          </cell>
          <cell r="C9">
            <v>5.7300000000000005E-4</v>
          </cell>
          <cell r="D9">
            <v>7.0200000000000004E-4</v>
          </cell>
          <cell r="E9">
            <v>7.3899999999999997E-4</v>
          </cell>
          <cell r="F9">
            <v>5.1699999999999999E-4</v>
          </cell>
          <cell r="G9">
            <v>6.3199999999999997E-4</v>
          </cell>
          <cell r="H9">
            <v>3.2299999999999999E-4</v>
          </cell>
          <cell r="I9">
            <v>2.24E-4</v>
          </cell>
        </row>
        <row r="10">
          <cell r="A10">
            <v>6</v>
          </cell>
          <cell r="B10">
            <v>6.8999999999999997E-4</v>
          </cell>
          <cell r="C10">
            <v>4.5800000000000002E-4</v>
          </cell>
          <cell r="D10">
            <v>5.7899999999999998E-4</v>
          </cell>
          <cell r="E10">
            <v>6.2E-4</v>
          </cell>
          <cell r="F10">
            <v>4.1199999999999999E-4</v>
          </cell>
          <cell r="G10">
            <v>5.2099999999999998E-4</v>
          </cell>
          <cell r="H10">
            <v>3.0899999999999998E-4</v>
          </cell>
          <cell r="I10">
            <v>2.0100000000000001E-4</v>
          </cell>
        </row>
        <row r="11">
          <cell r="A11">
            <v>7</v>
          </cell>
          <cell r="B11">
            <v>5.9299999999999999E-4</v>
          </cell>
          <cell r="C11">
            <v>3.7500000000000001E-4</v>
          </cell>
          <cell r="D11">
            <v>4.8899999999999996E-4</v>
          </cell>
          <cell r="E11">
            <v>5.3399999999999997E-4</v>
          </cell>
          <cell r="F11">
            <v>3.3799999999999998E-4</v>
          </cell>
          <cell r="G11">
            <v>4.4000000000000002E-4</v>
          </cell>
          <cell r="H11">
            <v>3.0800000000000001E-4</v>
          </cell>
          <cell r="I11">
            <v>1.8900000000000001E-4</v>
          </cell>
        </row>
        <row r="12">
          <cell r="A12">
            <v>8</v>
          </cell>
          <cell r="B12">
            <v>5.1999999999999995E-4</v>
          </cell>
          <cell r="C12">
            <v>3.1500000000000001E-4</v>
          </cell>
          <cell r="D12">
            <v>4.2099999999999999E-4</v>
          </cell>
          <cell r="E12">
            <v>4.6799999999999999E-4</v>
          </cell>
          <cell r="F12">
            <v>2.8299999999999999E-4</v>
          </cell>
          <cell r="G12">
            <v>3.79E-4</v>
          </cell>
          <cell r="H12">
            <v>3.1100000000000002E-4</v>
          </cell>
          <cell r="I12">
            <v>1.8100000000000001E-4</v>
          </cell>
        </row>
        <row r="13">
          <cell r="A13">
            <v>9</v>
          </cell>
          <cell r="B13">
            <v>4.6799999999999999E-4</v>
          </cell>
          <cell r="C13">
            <v>2.7399999999999999E-4</v>
          </cell>
          <cell r="D13">
            <v>3.7399999999999998E-4</v>
          </cell>
          <cell r="E13">
            <v>4.2099999999999999E-4</v>
          </cell>
          <cell r="F13">
            <v>2.4600000000000002E-4</v>
          </cell>
          <cell r="G13">
            <v>3.3700000000000001E-4</v>
          </cell>
          <cell r="H13">
            <v>3.1199999999999999E-4</v>
          </cell>
          <cell r="I13">
            <v>1.75E-4</v>
          </cell>
        </row>
        <row r="14">
          <cell r="A14">
            <v>10</v>
          </cell>
          <cell r="B14">
            <v>4.37E-4</v>
          </cell>
          <cell r="C14">
            <v>2.4899999999999998E-4</v>
          </cell>
          <cell r="D14">
            <v>3.4600000000000001E-4</v>
          </cell>
          <cell r="E14">
            <v>3.9300000000000001E-4</v>
          </cell>
          <cell r="F14">
            <v>2.24E-4</v>
          </cell>
          <cell r="G14">
            <v>3.1100000000000002E-4</v>
          </cell>
          <cell r="H14">
            <v>3.1199999999999999E-4</v>
          </cell>
          <cell r="I14">
            <v>1.6899999999999999E-4</v>
          </cell>
        </row>
        <row r="15">
          <cell r="A15">
            <v>11</v>
          </cell>
          <cell r="B15">
            <v>4.3199999999999998E-4</v>
          </cell>
          <cell r="C15">
            <v>2.4000000000000001E-4</v>
          </cell>
          <cell r="D15">
            <v>3.39E-4</v>
          </cell>
          <cell r="E15">
            <v>3.8900000000000002E-4</v>
          </cell>
          <cell r="F15">
            <v>2.1699999999999999E-4</v>
          </cell>
          <cell r="G15">
            <v>3.0499999999999999E-4</v>
          </cell>
          <cell r="H15">
            <v>3.1199999999999999E-4</v>
          </cell>
          <cell r="I15">
            <v>1.65E-4</v>
          </cell>
        </row>
        <row r="16">
          <cell r="A16">
            <v>12</v>
          </cell>
          <cell r="B16">
            <v>4.5800000000000002E-4</v>
          </cell>
          <cell r="C16">
            <v>2.4800000000000001E-4</v>
          </cell>
          <cell r="D16">
            <v>3.5599999999999998E-4</v>
          </cell>
          <cell r="E16">
            <v>4.1199999999999999E-4</v>
          </cell>
          <cell r="F16">
            <v>2.23E-4</v>
          </cell>
          <cell r="G16">
            <v>3.2000000000000003E-4</v>
          </cell>
          <cell r="H16">
            <v>3.1300000000000002E-4</v>
          </cell>
          <cell r="I16">
            <v>1.65E-4</v>
          </cell>
        </row>
        <row r="17">
          <cell r="A17">
            <v>13</v>
          </cell>
          <cell r="B17">
            <v>5.1599999999999997E-4</v>
          </cell>
          <cell r="C17">
            <v>2.6899999999999998E-4</v>
          </cell>
          <cell r="D17">
            <v>3.9599999999999998E-4</v>
          </cell>
          <cell r="E17">
            <v>4.6500000000000003E-4</v>
          </cell>
          <cell r="F17">
            <v>2.42E-4</v>
          </cell>
          <cell r="G17">
            <v>3.5599999999999998E-4</v>
          </cell>
          <cell r="H17">
            <v>3.2000000000000003E-4</v>
          </cell>
          <cell r="I17">
            <v>1.6899999999999999E-4</v>
          </cell>
        </row>
        <row r="18">
          <cell r="A18">
            <v>14</v>
          </cell>
          <cell r="B18">
            <v>6.0300000000000002E-4</v>
          </cell>
          <cell r="C18">
            <v>3.0200000000000002E-4</v>
          </cell>
          <cell r="D18">
            <v>4.57E-4</v>
          </cell>
          <cell r="E18">
            <v>5.4299999999999997E-4</v>
          </cell>
          <cell r="F18">
            <v>2.72E-4</v>
          </cell>
          <cell r="G18">
            <v>4.1100000000000002E-4</v>
          </cell>
          <cell r="H18">
            <v>3.3599999999999998E-4</v>
          </cell>
          <cell r="I18">
            <v>1.7899999999999999E-4</v>
          </cell>
        </row>
        <row r="19">
          <cell r="A19">
            <v>15</v>
          </cell>
          <cell r="B19">
            <v>7.0600000000000003E-4</v>
          </cell>
          <cell r="C19">
            <v>3.4099999999999999E-4</v>
          </cell>
          <cell r="D19">
            <v>5.2899999999999996E-4</v>
          </cell>
          <cell r="E19">
            <v>6.3500000000000004E-4</v>
          </cell>
          <cell r="F19">
            <v>3.0699999999999998E-4</v>
          </cell>
          <cell r="G19">
            <v>4.7600000000000002E-4</v>
          </cell>
          <cell r="H19">
            <v>3.6400000000000001E-4</v>
          </cell>
          <cell r="I19">
            <v>1.92E-4</v>
          </cell>
        </row>
        <row r="20">
          <cell r="A20">
            <v>16</v>
          </cell>
          <cell r="B20">
            <v>8.12E-4</v>
          </cell>
          <cell r="C20">
            <v>3.8200000000000002E-4</v>
          </cell>
          <cell r="D20">
            <v>6.02E-4</v>
          </cell>
          <cell r="E20">
            <v>7.3099999999999999E-4</v>
          </cell>
          <cell r="F20">
            <v>3.4299999999999999E-4</v>
          </cell>
          <cell r="G20">
            <v>5.4199999999999995E-4</v>
          </cell>
          <cell r="H20">
            <v>4.0400000000000001E-4</v>
          </cell>
          <cell r="I20">
            <v>2.0799999999999999E-4</v>
          </cell>
        </row>
        <row r="21">
          <cell r="A21">
            <v>17</v>
          </cell>
          <cell r="B21">
            <v>9.0700000000000004E-4</v>
          </cell>
          <cell r="C21">
            <v>4.2099999999999999E-4</v>
          </cell>
          <cell r="D21">
            <v>6.7000000000000002E-4</v>
          </cell>
          <cell r="E21">
            <v>8.1599999999999999E-4</v>
          </cell>
          <cell r="F21">
            <v>3.79E-4</v>
          </cell>
          <cell r="G21">
            <v>6.0300000000000002E-4</v>
          </cell>
          <cell r="H21">
            <v>4.55E-4</v>
          </cell>
          <cell r="I21">
            <v>2.2599999999999999E-4</v>
          </cell>
        </row>
        <row r="22">
          <cell r="A22">
            <v>18</v>
          </cell>
          <cell r="B22">
            <v>9.810000000000001E-4</v>
          </cell>
          <cell r="C22">
            <v>4.5399999999999998E-4</v>
          </cell>
          <cell r="D22">
            <v>7.2400000000000003E-4</v>
          </cell>
          <cell r="E22">
            <v>8.83E-4</v>
          </cell>
          <cell r="F22">
            <v>4.08E-4</v>
          </cell>
          <cell r="G22">
            <v>6.5200000000000002E-4</v>
          </cell>
          <cell r="H22">
            <v>5.13E-4</v>
          </cell>
          <cell r="I22">
            <v>2.4499999999999999E-4</v>
          </cell>
        </row>
        <row r="23">
          <cell r="A23">
            <v>19</v>
          </cell>
          <cell r="B23">
            <v>1.0280000000000001E-3</v>
          </cell>
          <cell r="C23">
            <v>4.8099999999999998E-4</v>
          </cell>
          <cell r="D23">
            <v>7.6199999999999998E-4</v>
          </cell>
          <cell r="E23">
            <v>9.2500000000000004E-4</v>
          </cell>
          <cell r="F23">
            <v>4.3300000000000001E-4</v>
          </cell>
          <cell r="G23">
            <v>6.8599999999999998E-4</v>
          </cell>
          <cell r="H23">
            <v>5.7200000000000003E-4</v>
          </cell>
          <cell r="I23">
            <v>2.6400000000000002E-4</v>
          </cell>
        </row>
        <row r="24">
          <cell r="A24">
            <v>20</v>
          </cell>
          <cell r="B24">
            <v>1.049E-3</v>
          </cell>
          <cell r="C24">
            <v>5.0000000000000001E-4</v>
          </cell>
          <cell r="D24">
            <v>7.7800000000000005E-4</v>
          </cell>
          <cell r="E24">
            <v>9.4399999999999996E-4</v>
          </cell>
          <cell r="F24">
            <v>4.4999999999999999E-4</v>
          </cell>
          <cell r="G24">
            <v>6.9999999999999999E-4</v>
          </cell>
          <cell r="H24">
            <v>6.2100000000000002E-4</v>
          </cell>
          <cell r="I24">
            <v>2.8299999999999999E-4</v>
          </cell>
        </row>
        <row r="25">
          <cell r="A25">
            <v>21</v>
          </cell>
          <cell r="B25">
            <v>1.0480000000000001E-3</v>
          </cell>
          <cell r="C25">
            <v>5.1099999999999995E-4</v>
          </cell>
          <cell r="D25">
            <v>7.8399999999999997E-4</v>
          </cell>
          <cell r="E25">
            <v>9.4300000000000004E-4</v>
          </cell>
          <cell r="F25">
            <v>4.6000000000000001E-4</v>
          </cell>
          <cell r="G25">
            <v>7.0600000000000003E-4</v>
          </cell>
          <cell r="H25">
            <v>6.6100000000000002E-4</v>
          </cell>
          <cell r="I25">
            <v>2.9999999999999997E-4</v>
          </cell>
        </row>
        <row r="26">
          <cell r="A26">
            <v>22</v>
          </cell>
          <cell r="B26">
            <v>1.0300000000000001E-3</v>
          </cell>
          <cell r="C26">
            <v>5.1699999999999999E-4</v>
          </cell>
          <cell r="D26">
            <v>7.7999999999999999E-4</v>
          </cell>
          <cell r="E26">
            <v>9.2699999999999998E-4</v>
          </cell>
          <cell r="F26">
            <v>4.66E-4</v>
          </cell>
          <cell r="G26">
            <v>7.0200000000000004E-4</v>
          </cell>
          <cell r="H26">
            <v>6.9200000000000002E-4</v>
          </cell>
          <cell r="I26">
            <v>3.1500000000000001E-4</v>
          </cell>
        </row>
        <row r="27">
          <cell r="A27">
            <v>23</v>
          </cell>
          <cell r="B27">
            <v>1.003E-3</v>
          </cell>
          <cell r="C27">
            <v>5.1900000000000004E-4</v>
          </cell>
          <cell r="D27">
            <v>7.67E-4</v>
          </cell>
          <cell r="E27">
            <v>9.0300000000000005E-4</v>
          </cell>
          <cell r="F27">
            <v>4.6700000000000002E-4</v>
          </cell>
          <cell r="G27">
            <v>6.8999999999999997E-4</v>
          </cell>
          <cell r="H27">
            <v>7.1599999999999995E-4</v>
          </cell>
          <cell r="I27">
            <v>3.28E-4</v>
          </cell>
        </row>
        <row r="28">
          <cell r="A28">
            <v>24</v>
          </cell>
          <cell r="B28">
            <v>9.7199999999999999E-4</v>
          </cell>
          <cell r="C28">
            <v>5.1900000000000004E-4</v>
          </cell>
          <cell r="D28">
            <v>7.5199999999999996E-4</v>
          </cell>
          <cell r="E28">
            <v>8.7399999999999999E-4</v>
          </cell>
          <cell r="F28">
            <v>4.6700000000000002E-4</v>
          </cell>
          <cell r="G28">
            <v>6.7699999999999998E-4</v>
          </cell>
          <cell r="H28">
            <v>7.3800000000000005E-4</v>
          </cell>
          <cell r="I28">
            <v>3.3799999999999998E-4</v>
          </cell>
        </row>
        <row r="29">
          <cell r="A29">
            <v>25</v>
          </cell>
          <cell r="B29">
            <v>9.4499999999999998E-4</v>
          </cell>
          <cell r="C29">
            <v>5.1900000000000004E-4</v>
          </cell>
          <cell r="D29">
            <v>7.3800000000000005E-4</v>
          </cell>
          <cell r="E29">
            <v>8.5099999999999998E-4</v>
          </cell>
          <cell r="F29">
            <v>4.6700000000000002E-4</v>
          </cell>
          <cell r="G29">
            <v>6.6399999999999999E-4</v>
          </cell>
          <cell r="H29">
            <v>7.5900000000000002E-4</v>
          </cell>
          <cell r="I29">
            <v>3.4699999999999998E-4</v>
          </cell>
        </row>
        <row r="30">
          <cell r="A30">
            <v>26</v>
          </cell>
          <cell r="B30">
            <v>9.2500000000000004E-4</v>
          </cell>
          <cell r="C30">
            <v>5.1999999999999995E-4</v>
          </cell>
          <cell r="D30">
            <v>7.2800000000000002E-4</v>
          </cell>
          <cell r="E30">
            <v>8.3299999999999997E-4</v>
          </cell>
          <cell r="F30">
            <v>4.6799999999999999E-4</v>
          </cell>
          <cell r="G30">
            <v>6.5499999999999998E-4</v>
          </cell>
          <cell r="H30">
            <v>7.7899999999999996E-4</v>
          </cell>
          <cell r="I30">
            <v>3.5500000000000001E-4</v>
          </cell>
        </row>
        <row r="31">
          <cell r="A31">
            <v>27</v>
          </cell>
          <cell r="B31">
            <v>9.1500000000000001E-4</v>
          </cell>
          <cell r="C31">
            <v>5.2499999999999997E-4</v>
          </cell>
          <cell r="D31">
            <v>7.27E-4</v>
          </cell>
          <cell r="E31">
            <v>8.2299999999999995E-4</v>
          </cell>
          <cell r="F31">
            <v>4.73E-4</v>
          </cell>
          <cell r="G31">
            <v>6.5399999999999996E-4</v>
          </cell>
          <cell r="H31">
            <v>7.9500000000000003E-4</v>
          </cell>
          <cell r="I31">
            <v>3.6200000000000002E-4</v>
          </cell>
        </row>
        <row r="32">
          <cell r="A32">
            <v>28</v>
          </cell>
          <cell r="B32">
            <v>9.1799999999999998E-4</v>
          </cell>
          <cell r="C32">
            <v>5.3300000000000005E-4</v>
          </cell>
          <cell r="D32">
            <v>7.2999999999999996E-4</v>
          </cell>
          <cell r="E32">
            <v>8.2600000000000002E-4</v>
          </cell>
          <cell r="F32">
            <v>4.7899999999999999E-4</v>
          </cell>
          <cell r="G32">
            <v>6.5700000000000003E-4</v>
          </cell>
          <cell r="H32">
            <v>8.1499999999999997E-4</v>
          </cell>
          <cell r="I32">
            <v>3.7199999999999999E-4</v>
          </cell>
        </row>
        <row r="33">
          <cell r="A33">
            <v>29</v>
          </cell>
          <cell r="B33">
            <v>9.3300000000000002E-4</v>
          </cell>
          <cell r="C33">
            <v>5.4600000000000004E-4</v>
          </cell>
          <cell r="D33">
            <v>7.4299999999999995E-4</v>
          </cell>
          <cell r="E33">
            <v>8.4000000000000003E-4</v>
          </cell>
          <cell r="F33">
            <v>4.9200000000000003E-4</v>
          </cell>
          <cell r="G33">
            <v>6.69E-4</v>
          </cell>
          <cell r="H33">
            <v>8.4199999999999998E-4</v>
          </cell>
          <cell r="I33">
            <v>3.86E-4</v>
          </cell>
        </row>
        <row r="34">
          <cell r="A34">
            <v>30</v>
          </cell>
          <cell r="B34">
            <v>9.6299999999999999E-4</v>
          </cell>
          <cell r="C34">
            <v>5.6599999999999999E-4</v>
          </cell>
          <cell r="D34">
            <v>7.7300000000000003E-4</v>
          </cell>
          <cell r="E34">
            <v>8.6700000000000004E-4</v>
          </cell>
          <cell r="F34">
            <v>5.0900000000000001E-4</v>
          </cell>
          <cell r="G34">
            <v>6.96E-4</v>
          </cell>
          <cell r="H34">
            <v>8.8099999999999995E-4</v>
          </cell>
          <cell r="I34">
            <v>4.06E-4</v>
          </cell>
        </row>
        <row r="35">
          <cell r="A35">
            <v>31</v>
          </cell>
          <cell r="B35">
            <v>1.0070000000000001E-3</v>
          </cell>
          <cell r="C35">
            <v>5.9199999999999997E-4</v>
          </cell>
          <cell r="D35">
            <v>8.0900000000000004E-4</v>
          </cell>
          <cell r="E35">
            <v>9.0600000000000001E-4</v>
          </cell>
          <cell r="F35">
            <v>5.3300000000000005E-4</v>
          </cell>
          <cell r="G35">
            <v>7.2800000000000002E-4</v>
          </cell>
          <cell r="H35">
            <v>9.3199999999999999E-4</v>
          </cell>
          <cell r="I35">
            <v>4.3199999999999998E-4</v>
          </cell>
        </row>
        <row r="36">
          <cell r="A36">
            <v>32</v>
          </cell>
          <cell r="B36">
            <v>1.0640000000000001E-3</v>
          </cell>
          <cell r="C36">
            <v>6.2500000000000001E-4</v>
          </cell>
          <cell r="D36">
            <v>8.5499999999999997E-4</v>
          </cell>
          <cell r="E36">
            <v>9.5799999999999998E-4</v>
          </cell>
          <cell r="F36">
            <v>5.6300000000000002E-4</v>
          </cell>
          <cell r="G36">
            <v>7.6999999999999996E-4</v>
          </cell>
          <cell r="H36">
            <v>9.9400000000000009E-4</v>
          </cell>
          <cell r="I36">
            <v>4.6500000000000003E-4</v>
          </cell>
        </row>
        <row r="37">
          <cell r="A37">
            <v>33</v>
          </cell>
          <cell r="B37">
            <v>1.1360000000000001E-3</v>
          </cell>
          <cell r="C37">
            <v>6.6600000000000003E-4</v>
          </cell>
          <cell r="D37">
            <v>9.1E-4</v>
          </cell>
          <cell r="E37">
            <v>1.0219999999999999E-3</v>
          </cell>
          <cell r="F37">
            <v>5.9900000000000003E-4</v>
          </cell>
          <cell r="G37">
            <v>8.1899999999999996E-4</v>
          </cell>
          <cell r="H37">
            <v>1.0549999999999999E-3</v>
          </cell>
          <cell r="I37">
            <v>4.9600000000000002E-4</v>
          </cell>
        </row>
        <row r="38">
          <cell r="A38">
            <v>34</v>
          </cell>
          <cell r="B38">
            <v>1.222E-3</v>
          </cell>
          <cell r="C38">
            <v>7.1400000000000001E-4</v>
          </cell>
          <cell r="D38">
            <v>9.7599999999999998E-4</v>
          </cell>
          <cell r="E38">
            <v>1.1000000000000001E-3</v>
          </cell>
          <cell r="F38">
            <v>6.4300000000000002E-4</v>
          </cell>
          <cell r="G38">
            <v>8.7799999999999998E-4</v>
          </cell>
          <cell r="H38">
            <v>1.121E-3</v>
          </cell>
          <cell r="I38">
            <v>5.2800000000000004E-4</v>
          </cell>
        </row>
        <row r="39">
          <cell r="A39">
            <v>35</v>
          </cell>
          <cell r="B39">
            <v>1.3209999999999999E-3</v>
          </cell>
          <cell r="C39">
            <v>7.7200000000000001E-4</v>
          </cell>
          <cell r="D39">
            <v>1.057E-3</v>
          </cell>
          <cell r="E39">
            <v>1.189E-3</v>
          </cell>
          <cell r="F39">
            <v>6.9499999999999998E-4</v>
          </cell>
          <cell r="G39">
            <v>9.5100000000000002E-4</v>
          </cell>
          <cell r="H39">
            <v>1.194E-3</v>
          </cell>
          <cell r="I39">
            <v>5.6300000000000002E-4</v>
          </cell>
        </row>
        <row r="40">
          <cell r="A40">
            <v>36</v>
          </cell>
          <cell r="B40">
            <v>1.436E-3</v>
          </cell>
          <cell r="C40">
            <v>8.3799999999999999E-4</v>
          </cell>
          <cell r="D40">
            <v>1.1460000000000001E-3</v>
          </cell>
          <cell r="E40">
            <v>1.2930000000000001E-3</v>
          </cell>
          <cell r="F40">
            <v>7.54E-4</v>
          </cell>
          <cell r="G40">
            <v>1.031E-3</v>
          </cell>
          <cell r="H40">
            <v>1.2750000000000001E-3</v>
          </cell>
          <cell r="I40">
            <v>6.0099999999999997E-4</v>
          </cell>
        </row>
        <row r="41">
          <cell r="A41">
            <v>37</v>
          </cell>
          <cell r="B41">
            <v>1.565E-3</v>
          </cell>
          <cell r="C41">
            <v>9.1399999999999999E-4</v>
          </cell>
          <cell r="D41">
            <v>1.2489999999999999E-3</v>
          </cell>
          <cell r="E41">
            <v>1.408E-3</v>
          </cell>
          <cell r="F41">
            <v>8.2299999999999995E-4</v>
          </cell>
          <cell r="G41">
            <v>1.124E-3</v>
          </cell>
          <cell r="H41">
            <v>1.3669999999999999E-3</v>
          </cell>
          <cell r="I41">
            <v>6.4599999999999998E-4</v>
          </cell>
        </row>
        <row r="42">
          <cell r="A42">
            <v>38</v>
          </cell>
          <cell r="B42">
            <v>1.7099999999999999E-3</v>
          </cell>
          <cell r="C42">
            <v>1.0009999999999999E-3</v>
          </cell>
          <cell r="D42">
            <v>1.366E-3</v>
          </cell>
          <cell r="E42">
            <v>1.539E-3</v>
          </cell>
          <cell r="F42">
            <v>8.9999999999999998E-4</v>
          </cell>
          <cell r="G42">
            <v>1.2290000000000001E-3</v>
          </cell>
          <cell r="H42">
            <v>1.472E-3</v>
          </cell>
          <cell r="I42">
            <v>6.9899999999999997E-4</v>
          </cell>
        </row>
        <row r="43">
          <cell r="A43">
            <v>39</v>
          </cell>
          <cell r="B43">
            <v>1.872E-3</v>
          </cell>
          <cell r="C43">
            <v>1.098E-3</v>
          </cell>
          <cell r="D43">
            <v>1.4970000000000001E-3</v>
          </cell>
          <cell r="E43">
            <v>1.6850000000000001E-3</v>
          </cell>
          <cell r="F43">
            <v>9.8900000000000008E-4</v>
          </cell>
          <cell r="G43">
            <v>1.3470000000000001E-3</v>
          </cell>
          <cell r="H43">
            <v>1.5889999999999999E-3</v>
          </cell>
          <cell r="I43">
            <v>7.6099999999999996E-4</v>
          </cell>
        </row>
        <row r="44">
          <cell r="A44">
            <v>40</v>
          </cell>
          <cell r="B44">
            <v>2.0509999999999999E-3</v>
          </cell>
          <cell r="C44">
            <v>1.2080000000000001E-3</v>
          </cell>
          <cell r="D44">
            <v>1.65E-3</v>
          </cell>
          <cell r="E44">
            <v>1.846E-3</v>
          </cell>
          <cell r="F44">
            <v>1.0870000000000001E-3</v>
          </cell>
          <cell r="G44">
            <v>1.485E-3</v>
          </cell>
          <cell r="H44">
            <v>1.7149999999999999E-3</v>
          </cell>
          <cell r="I44">
            <v>8.2799999999999996E-4</v>
          </cell>
        </row>
        <row r="45">
          <cell r="A45">
            <v>41</v>
          </cell>
          <cell r="B45">
            <v>2.2499999999999998E-3</v>
          </cell>
          <cell r="C45">
            <v>1.3309999999999999E-3</v>
          </cell>
          <cell r="D45">
            <v>1.812E-3</v>
          </cell>
          <cell r="E45">
            <v>2.0249999999999999E-3</v>
          </cell>
          <cell r="F45">
            <v>1.1980000000000001E-3</v>
          </cell>
          <cell r="G45">
            <v>1.6310000000000001E-3</v>
          </cell>
          <cell r="H45">
            <v>1.8450000000000001E-3</v>
          </cell>
          <cell r="I45">
            <v>8.9700000000000001E-4</v>
          </cell>
        </row>
        <row r="46">
          <cell r="A46">
            <v>42</v>
          </cell>
          <cell r="B46">
            <v>2.47E-3</v>
          </cell>
          <cell r="C46">
            <v>1.4679999999999999E-3</v>
          </cell>
          <cell r="D46">
            <v>1.993E-3</v>
          </cell>
          <cell r="E46">
            <v>2.2230000000000001E-3</v>
          </cell>
          <cell r="F46">
            <v>1.3209999999999999E-3</v>
          </cell>
          <cell r="G46">
            <v>1.794E-3</v>
          </cell>
          <cell r="H46">
            <v>1.9780000000000002E-3</v>
          </cell>
          <cell r="I46">
            <v>9.6599999999999995E-4</v>
          </cell>
        </row>
        <row r="47">
          <cell r="A47">
            <v>43</v>
          </cell>
          <cell r="B47">
            <v>2.7130000000000001E-3</v>
          </cell>
          <cell r="C47">
            <v>1.6199999999999999E-3</v>
          </cell>
          <cell r="D47">
            <v>2.1930000000000001E-3</v>
          </cell>
          <cell r="E47">
            <v>2.4420000000000002E-3</v>
          </cell>
          <cell r="F47">
            <v>1.4580000000000001E-3</v>
          </cell>
          <cell r="G47">
            <v>1.9740000000000001E-3</v>
          </cell>
          <cell r="H47">
            <v>2.1129999999999999E-3</v>
          </cell>
          <cell r="I47">
            <v>1.0330000000000001E-3</v>
          </cell>
        </row>
        <row r="48">
          <cell r="A48">
            <v>44</v>
          </cell>
          <cell r="B48">
            <v>2.9810000000000001E-3</v>
          </cell>
          <cell r="C48">
            <v>1.7899999999999999E-3</v>
          </cell>
          <cell r="D48">
            <v>2.4090000000000001E-3</v>
          </cell>
          <cell r="E48">
            <v>2.6830000000000001E-3</v>
          </cell>
          <cell r="F48">
            <v>1.611E-3</v>
          </cell>
          <cell r="G48">
            <v>2.1679999999999998E-3</v>
          </cell>
          <cell r="H48">
            <v>2.2550000000000001E-3</v>
          </cell>
          <cell r="I48">
            <v>1.103E-3</v>
          </cell>
        </row>
        <row r="49">
          <cell r="A49">
            <v>45</v>
          </cell>
          <cell r="B49">
            <v>3.2759999999999998E-3</v>
          </cell>
          <cell r="C49">
            <v>1.9789999999999999E-3</v>
          </cell>
          <cell r="D49">
            <v>2.6580000000000002E-3</v>
          </cell>
          <cell r="E49">
            <v>2.9480000000000001E-3</v>
          </cell>
          <cell r="F49">
            <v>1.781E-3</v>
          </cell>
          <cell r="G49">
            <v>2.392E-3</v>
          </cell>
          <cell r="H49">
            <v>2.4130000000000002E-3</v>
          </cell>
          <cell r="I49">
            <v>1.181E-3</v>
          </cell>
        </row>
        <row r="50">
          <cell r="A50">
            <v>46</v>
          </cell>
          <cell r="B50">
            <v>3.601E-3</v>
          </cell>
          <cell r="C50">
            <v>2.1879999999999998E-3</v>
          </cell>
          <cell r="D50">
            <v>2.9329999999999998E-3</v>
          </cell>
          <cell r="E50">
            <v>3.241E-3</v>
          </cell>
          <cell r="F50">
            <v>1.97E-3</v>
          </cell>
          <cell r="G50">
            <v>2.64E-3</v>
          </cell>
          <cell r="H50">
            <v>2.5950000000000001E-3</v>
          </cell>
          <cell r="I50">
            <v>1.274E-3</v>
          </cell>
        </row>
        <row r="51">
          <cell r="A51">
            <v>47</v>
          </cell>
          <cell r="B51">
            <v>3.9579999999999997E-3</v>
          </cell>
          <cell r="C51">
            <v>2.4199999999999998E-3</v>
          </cell>
          <cell r="D51">
            <v>3.2309999999999999E-3</v>
          </cell>
          <cell r="E51">
            <v>3.5620000000000001E-3</v>
          </cell>
          <cell r="F51">
            <v>2.1770000000000001E-3</v>
          </cell>
          <cell r="G51">
            <v>2.908E-3</v>
          </cell>
          <cell r="H51">
            <v>2.8050000000000002E-3</v>
          </cell>
          <cell r="I51">
            <v>1.389E-3</v>
          </cell>
        </row>
        <row r="52">
          <cell r="A52">
            <v>48</v>
          </cell>
          <cell r="B52">
            <v>4.352E-3</v>
          </cell>
          <cell r="C52">
            <v>2.6770000000000001E-3</v>
          </cell>
          <cell r="D52">
            <v>3.558E-3</v>
          </cell>
          <cell r="E52">
            <v>3.9170000000000003E-3</v>
          </cell>
          <cell r="F52">
            <v>2.4090000000000001E-3</v>
          </cell>
          <cell r="G52">
            <v>3.202E-3</v>
          </cell>
          <cell r="H52">
            <v>3.042E-3</v>
          </cell>
          <cell r="I52">
            <v>1.5269999999999999E-3</v>
          </cell>
        </row>
        <row r="53">
          <cell r="A53">
            <v>49</v>
          </cell>
          <cell r="B53">
            <v>4.7840000000000001E-3</v>
          </cell>
          <cell r="C53">
            <v>2.9619999999999998E-3</v>
          </cell>
          <cell r="D53">
            <v>3.9249999999999997E-3</v>
          </cell>
          <cell r="E53">
            <v>4.3049999999999998E-3</v>
          </cell>
          <cell r="F53">
            <v>2.666E-3</v>
          </cell>
          <cell r="G53">
            <v>3.5330000000000001E-3</v>
          </cell>
          <cell r="H53">
            <v>3.2989999999999998E-3</v>
          </cell>
          <cell r="I53">
            <v>1.6900000000000001E-3</v>
          </cell>
        </row>
        <row r="54">
          <cell r="A54">
            <v>50</v>
          </cell>
          <cell r="B54">
            <v>5.2599999999999999E-3</v>
          </cell>
          <cell r="C54">
            <v>3.277E-3</v>
          </cell>
          <cell r="D54">
            <v>4.3220000000000003E-3</v>
          </cell>
          <cell r="E54">
            <v>4.7340000000000004E-3</v>
          </cell>
          <cell r="F54">
            <v>2.9499999999999999E-3</v>
          </cell>
          <cell r="G54">
            <v>3.8899999999999998E-3</v>
          </cell>
          <cell r="H54">
            <v>3.5699999999999998E-3</v>
          </cell>
          <cell r="I54">
            <v>1.8730000000000001E-3</v>
          </cell>
        </row>
        <row r="55">
          <cell r="A55">
            <v>51</v>
          </cell>
          <cell r="B55">
            <v>5.7829999999999999E-3</v>
          </cell>
          <cell r="C55">
            <v>3.627E-3</v>
          </cell>
          <cell r="D55">
            <v>4.7699999999999999E-3</v>
          </cell>
          <cell r="E55">
            <v>5.2050000000000004E-3</v>
          </cell>
          <cell r="F55">
            <v>3.2650000000000001E-3</v>
          </cell>
          <cell r="G55">
            <v>4.2929999999999999E-3</v>
          </cell>
          <cell r="H55">
            <v>3.8470000000000002E-3</v>
          </cell>
          <cell r="I55">
            <v>2.0739999999999999E-3</v>
          </cell>
        </row>
        <row r="56">
          <cell r="A56">
            <v>52</v>
          </cell>
          <cell r="B56">
            <v>6.3579999999999999E-3</v>
          </cell>
          <cell r="C56">
            <v>4.0140000000000002E-3</v>
          </cell>
          <cell r="D56">
            <v>5.2630000000000003E-3</v>
          </cell>
          <cell r="E56">
            <v>5.7229999999999998E-3</v>
          </cell>
          <cell r="F56">
            <v>3.6120000000000002E-3</v>
          </cell>
          <cell r="G56">
            <v>4.7369999999999999E-3</v>
          </cell>
          <cell r="H56">
            <v>4.1320000000000003E-3</v>
          </cell>
          <cell r="I56">
            <v>2.2950000000000002E-3</v>
          </cell>
        </row>
        <row r="57">
          <cell r="A57">
            <v>53</v>
          </cell>
          <cell r="B57">
            <v>6.9909999999999998E-3</v>
          </cell>
          <cell r="C57">
            <v>4.4419999999999998E-3</v>
          </cell>
          <cell r="D57">
            <v>5.79E-3</v>
          </cell>
          <cell r="E57">
            <v>6.2909999999999997E-3</v>
          </cell>
          <cell r="F57">
            <v>3.9979999999999998E-3</v>
          </cell>
          <cell r="G57">
            <v>5.2110000000000004E-3</v>
          </cell>
          <cell r="H57">
            <v>4.4339999999999996E-3</v>
          </cell>
          <cell r="I57">
            <v>2.5460000000000001E-3</v>
          </cell>
        </row>
        <row r="58">
          <cell r="A58">
            <v>54</v>
          </cell>
          <cell r="B58">
            <v>7.6860000000000001E-3</v>
          </cell>
          <cell r="C58">
            <v>4.9160000000000002E-3</v>
          </cell>
          <cell r="D58">
            <v>6.3670000000000003E-3</v>
          </cell>
          <cell r="E58">
            <v>6.9179999999999997E-3</v>
          </cell>
          <cell r="F58">
            <v>4.4250000000000001E-3</v>
          </cell>
          <cell r="G58">
            <v>5.7299999999999999E-3</v>
          </cell>
          <cell r="H58">
            <v>4.7780000000000001E-3</v>
          </cell>
          <cell r="I58">
            <v>2.836E-3</v>
          </cell>
        </row>
        <row r="59">
          <cell r="A59">
            <v>55</v>
          </cell>
          <cell r="B59">
            <v>8.4489999999999999E-3</v>
          </cell>
          <cell r="C59">
            <v>5.4400000000000004E-3</v>
          </cell>
          <cell r="D59">
            <v>7.0049999999999999E-3</v>
          </cell>
          <cell r="E59">
            <v>7.6049999999999998E-3</v>
          </cell>
          <cell r="F59">
            <v>4.8960000000000002E-3</v>
          </cell>
          <cell r="G59">
            <v>6.3049999999999998E-3</v>
          </cell>
          <cell r="H59">
            <v>5.2030000000000002E-3</v>
          </cell>
          <cell r="I59">
            <v>3.1779999999999998E-3</v>
          </cell>
        </row>
        <row r="60">
          <cell r="A60">
            <v>56</v>
          </cell>
          <cell r="B60">
            <v>9.2879999999999994E-3</v>
          </cell>
          <cell r="C60">
            <v>6.0200000000000002E-3</v>
          </cell>
          <cell r="D60">
            <v>7.7349999999999997E-3</v>
          </cell>
          <cell r="E60">
            <v>8.3580000000000008E-3</v>
          </cell>
          <cell r="F60">
            <v>5.4169999999999999E-3</v>
          </cell>
          <cell r="G60">
            <v>6.9620000000000003E-3</v>
          </cell>
          <cell r="H60">
            <v>5.744E-3</v>
          </cell>
          <cell r="I60">
            <v>3.5769999999999999E-3</v>
          </cell>
        </row>
        <row r="61">
          <cell r="A61">
            <v>57</v>
          </cell>
          <cell r="B61">
            <v>1.021E-2</v>
          </cell>
          <cell r="C61">
            <v>6.6610000000000003E-3</v>
          </cell>
          <cell r="D61">
            <v>8.5240000000000003E-3</v>
          </cell>
          <cell r="E61">
            <v>9.1889999999999993E-3</v>
          </cell>
          <cell r="F61">
            <v>5.9950000000000003E-3</v>
          </cell>
          <cell r="G61">
            <v>7.672E-3</v>
          </cell>
          <cell r="H61">
            <v>6.4270000000000004E-3</v>
          </cell>
          <cell r="I61">
            <v>4.0359999999999997E-3</v>
          </cell>
        </row>
        <row r="62">
          <cell r="A62">
            <v>58</v>
          </cell>
          <cell r="B62">
            <v>1.1221999999999999E-2</v>
          </cell>
          <cell r="C62">
            <v>7.3699999999999998E-3</v>
          </cell>
          <cell r="D62">
            <v>9.3860000000000002E-3</v>
          </cell>
          <cell r="E62">
            <v>1.01E-2</v>
          </cell>
          <cell r="F62">
            <v>6.633E-3</v>
          </cell>
          <cell r="G62">
            <v>8.4469999999999996E-3</v>
          </cell>
          <cell r="H62">
            <v>7.26E-3</v>
          </cell>
          <cell r="I62">
            <v>4.5560000000000002E-3</v>
          </cell>
        </row>
        <row r="63">
          <cell r="A63">
            <v>59</v>
          </cell>
          <cell r="B63">
            <v>1.2333E-2</v>
          </cell>
          <cell r="C63">
            <v>8.1539999999999998E-3</v>
          </cell>
          <cell r="D63">
            <v>1.0349000000000001E-2</v>
          </cell>
          <cell r="E63">
            <v>1.11E-2</v>
          </cell>
          <cell r="F63">
            <v>7.339E-3</v>
          </cell>
          <cell r="G63">
            <v>9.3139999999999994E-3</v>
          </cell>
          <cell r="H63">
            <v>8.2290000000000002E-3</v>
          </cell>
          <cell r="I63">
            <v>5.1330000000000004E-3</v>
          </cell>
        </row>
        <row r="64">
          <cell r="A64">
            <v>60</v>
          </cell>
          <cell r="B64">
            <v>1.3553000000000001E-2</v>
          </cell>
          <cell r="C64">
            <v>9.0220000000000005E-3</v>
          </cell>
          <cell r="D64">
            <v>1.1377999999999999E-2</v>
          </cell>
          <cell r="E64">
            <v>1.2197E-2</v>
          </cell>
          <cell r="F64">
            <v>8.1200000000000005E-3</v>
          </cell>
          <cell r="G64">
            <v>1.0240000000000001E-2</v>
          </cell>
          <cell r="H64">
            <v>9.3130000000000001E-3</v>
          </cell>
          <cell r="I64">
            <v>5.7679999999999997E-3</v>
          </cell>
        </row>
        <row r="65">
          <cell r="A65">
            <v>61</v>
          </cell>
          <cell r="B65">
            <v>1.4892000000000001E-2</v>
          </cell>
          <cell r="C65">
            <v>9.9799999999999993E-3</v>
          </cell>
          <cell r="D65">
            <v>1.2508E-2</v>
          </cell>
          <cell r="E65">
            <v>1.3402000000000001E-2</v>
          </cell>
          <cell r="F65">
            <v>8.9820000000000004E-3</v>
          </cell>
          <cell r="G65">
            <v>1.1257E-2</v>
          </cell>
          <cell r="H65">
            <v>1.0489999999999999E-2</v>
          </cell>
          <cell r="I65">
            <v>6.4650000000000003E-3</v>
          </cell>
        </row>
        <row r="66">
          <cell r="A66">
            <v>62</v>
          </cell>
          <cell r="B66">
            <v>1.6361000000000001E-2</v>
          </cell>
          <cell r="C66">
            <v>1.1039E-2</v>
          </cell>
          <cell r="D66">
            <v>1.3779E-2</v>
          </cell>
          <cell r="E66">
            <v>1.4725E-2</v>
          </cell>
          <cell r="F66">
            <v>9.9349999999999994E-3</v>
          </cell>
          <cell r="G66">
            <v>1.2401000000000001E-2</v>
          </cell>
          <cell r="H66">
            <v>1.1747E-2</v>
          </cell>
          <cell r="I66">
            <v>7.2350000000000001E-3</v>
          </cell>
        </row>
        <row r="67">
          <cell r="A67">
            <v>63</v>
          </cell>
          <cell r="B67">
            <v>1.7971999999999998E-2</v>
          </cell>
          <cell r="C67">
            <v>1.2208999999999999E-2</v>
          </cell>
          <cell r="D67">
            <v>1.5167E-2</v>
          </cell>
          <cell r="E67">
            <v>1.6174999999999998E-2</v>
          </cell>
          <cell r="F67">
            <v>1.0989000000000001E-2</v>
          </cell>
          <cell r="G67">
            <v>1.3650000000000001E-2</v>
          </cell>
          <cell r="H67">
            <v>1.3091E-2</v>
          </cell>
          <cell r="I67">
            <v>8.0940000000000005E-3</v>
          </cell>
        </row>
        <row r="68">
          <cell r="A68">
            <v>64</v>
          </cell>
          <cell r="B68">
            <v>1.9740000000000001E-2</v>
          </cell>
          <cell r="C68">
            <v>1.3502E-2</v>
          </cell>
          <cell r="D68">
            <v>1.6671999999999999E-2</v>
          </cell>
          <cell r="E68">
            <v>1.7766000000000001E-2</v>
          </cell>
          <cell r="F68">
            <v>1.2152E-2</v>
          </cell>
          <cell r="G68">
            <v>1.5004999999999999E-2</v>
          </cell>
          <cell r="H68">
            <v>1.4541999999999999E-2</v>
          </cell>
          <cell r="I68">
            <v>9.0589999999999993E-3</v>
          </cell>
        </row>
        <row r="69">
          <cell r="A69">
            <v>65</v>
          </cell>
          <cell r="B69">
            <v>2.1676999999999998E-2</v>
          </cell>
          <cell r="C69">
            <v>1.4929E-2</v>
          </cell>
          <cell r="D69">
            <v>1.8275E-2</v>
          </cell>
          <cell r="E69">
            <v>1.9508999999999999E-2</v>
          </cell>
          <cell r="F69">
            <v>1.3436E-2</v>
          </cell>
          <cell r="G69">
            <v>1.6448000000000001E-2</v>
          </cell>
          <cell r="H69">
            <v>1.6133999999999999E-2</v>
          </cell>
          <cell r="I69">
            <v>1.0148000000000001E-2</v>
          </cell>
        </row>
        <row r="70">
          <cell r="A70">
            <v>66</v>
          </cell>
          <cell r="B70">
            <v>2.3800000000000002E-2</v>
          </cell>
          <cell r="C70">
            <v>1.6504999999999999E-2</v>
          </cell>
          <cell r="D70">
            <v>2.0107E-2</v>
          </cell>
          <cell r="E70">
            <v>2.1420000000000002E-2</v>
          </cell>
          <cell r="F70">
            <v>1.4855E-2</v>
          </cell>
          <cell r="G70">
            <v>1.8096000000000001E-2</v>
          </cell>
          <cell r="H70">
            <v>1.7905000000000001E-2</v>
          </cell>
          <cell r="I70">
            <v>1.1376000000000001E-2</v>
          </cell>
        </row>
        <row r="71">
          <cell r="A71">
            <v>67</v>
          </cell>
          <cell r="B71">
            <v>2.6124999999999999E-2</v>
          </cell>
          <cell r="C71">
            <v>1.8244E-2</v>
          </cell>
          <cell r="D71">
            <v>2.2110999999999999E-2</v>
          </cell>
          <cell r="E71">
            <v>2.3512999999999999E-2</v>
          </cell>
          <cell r="F71">
            <v>1.6419E-2</v>
          </cell>
          <cell r="G71">
            <v>1.9900000000000001E-2</v>
          </cell>
          <cell r="H71">
            <v>1.9886000000000001E-2</v>
          </cell>
          <cell r="I71">
            <v>1.2760000000000001E-2</v>
          </cell>
        </row>
        <row r="72">
          <cell r="A72">
            <v>68</v>
          </cell>
          <cell r="B72">
            <v>2.8670999999999999E-2</v>
          </cell>
          <cell r="C72">
            <v>2.0161999999999999E-2</v>
          </cell>
          <cell r="D72">
            <v>2.4315E-2</v>
          </cell>
          <cell r="E72">
            <v>2.5804000000000001E-2</v>
          </cell>
          <cell r="F72">
            <v>1.8147E-2</v>
          </cell>
          <cell r="G72">
            <v>2.1884000000000001E-2</v>
          </cell>
          <cell r="H72">
            <v>2.2103000000000001E-2</v>
          </cell>
          <cell r="I72">
            <v>1.4316000000000001E-2</v>
          </cell>
        </row>
        <row r="73">
          <cell r="A73">
            <v>69</v>
          </cell>
          <cell r="B73">
            <v>3.1456999999999999E-2</v>
          </cell>
          <cell r="C73">
            <v>2.2277999999999999E-2</v>
          </cell>
          <cell r="D73">
            <v>2.6700999999999999E-2</v>
          </cell>
          <cell r="E73">
            <v>2.8310999999999999E-2</v>
          </cell>
          <cell r="F73">
            <v>2.0049999999999998E-2</v>
          </cell>
          <cell r="G73">
            <v>2.4031E-2</v>
          </cell>
          <cell r="H73">
            <v>2.4570999999999999E-2</v>
          </cell>
          <cell r="I73">
            <v>1.6066E-2</v>
          </cell>
        </row>
        <row r="74">
          <cell r="A74">
            <v>70</v>
          </cell>
          <cell r="B74">
            <v>3.4504E-2</v>
          </cell>
          <cell r="C74">
            <v>2.461E-2</v>
          </cell>
          <cell r="D74">
            <v>2.9295999999999999E-2</v>
          </cell>
          <cell r="E74">
            <v>3.1053999999999998E-2</v>
          </cell>
          <cell r="F74">
            <v>2.2148999999999999E-2</v>
          </cell>
          <cell r="G74">
            <v>2.6366000000000001E-2</v>
          </cell>
          <cell r="H74">
            <v>2.7309E-2</v>
          </cell>
          <cell r="I74">
            <v>1.8033E-2</v>
          </cell>
        </row>
        <row r="75">
          <cell r="A75">
            <v>71</v>
          </cell>
          <cell r="B75">
            <v>3.7835000000000001E-2</v>
          </cell>
          <cell r="C75">
            <v>2.7179999999999999E-2</v>
          </cell>
          <cell r="D75">
            <v>3.2152E-2</v>
          </cell>
          <cell r="E75">
            <v>3.4050999999999998E-2</v>
          </cell>
          <cell r="F75">
            <v>2.4462000000000001E-2</v>
          </cell>
          <cell r="G75">
            <v>2.8937000000000001E-2</v>
          </cell>
          <cell r="H75">
            <v>3.0339999999999999E-2</v>
          </cell>
          <cell r="I75">
            <v>2.0240999999999999E-2</v>
          </cell>
        </row>
        <row r="76">
          <cell r="A76">
            <v>72</v>
          </cell>
          <cell r="B76">
            <v>4.1473999999999997E-2</v>
          </cell>
          <cell r="C76">
            <v>3.0009000000000001E-2</v>
          </cell>
          <cell r="D76">
            <v>3.5305000000000003E-2</v>
          </cell>
          <cell r="E76">
            <v>3.7326999999999999E-2</v>
          </cell>
          <cell r="F76">
            <v>2.7008000000000001E-2</v>
          </cell>
          <cell r="G76">
            <v>3.1774999999999998E-2</v>
          </cell>
          <cell r="H76">
            <v>3.3683999999999999E-2</v>
          </cell>
          <cell r="I76">
            <v>2.2714999999999999E-2</v>
          </cell>
        </row>
        <row r="77">
          <cell r="A77">
            <v>73</v>
          </cell>
          <cell r="B77">
            <v>4.5446E-2</v>
          </cell>
          <cell r="C77">
            <v>3.3123E-2</v>
          </cell>
          <cell r="D77">
            <v>3.8746000000000003E-2</v>
          </cell>
          <cell r="E77">
            <v>4.0902000000000001E-2</v>
          </cell>
          <cell r="F77">
            <v>2.981E-2</v>
          </cell>
          <cell r="G77">
            <v>3.4870999999999999E-2</v>
          </cell>
          <cell r="H77">
            <v>3.7371000000000001E-2</v>
          </cell>
          <cell r="I77">
            <v>2.5479000000000002E-2</v>
          </cell>
        </row>
        <row r="78">
          <cell r="A78">
            <v>74</v>
          </cell>
          <cell r="B78">
            <v>4.9778999999999997E-2</v>
          </cell>
          <cell r="C78">
            <v>3.6548999999999998E-2</v>
          </cell>
          <cell r="D78">
            <v>4.2465000000000003E-2</v>
          </cell>
          <cell r="E78">
            <v>4.4801000000000001E-2</v>
          </cell>
          <cell r="F78">
            <v>3.2895000000000001E-2</v>
          </cell>
          <cell r="G78">
            <v>3.8219000000000003E-2</v>
          </cell>
          <cell r="H78">
            <v>4.1430000000000002E-2</v>
          </cell>
          <cell r="I78">
            <v>2.8561E-2</v>
          </cell>
        </row>
        <row r="79">
          <cell r="A79">
            <v>75</v>
          </cell>
          <cell r="B79">
            <v>5.4501000000000001E-2</v>
          </cell>
          <cell r="C79">
            <v>4.0313000000000002E-2</v>
          </cell>
          <cell r="D79">
            <v>4.6581999999999998E-2</v>
          </cell>
          <cell r="E79">
            <v>4.9050000000000003E-2</v>
          </cell>
          <cell r="F79">
            <v>3.6281000000000001E-2</v>
          </cell>
          <cell r="G79">
            <v>4.1924000000000003E-2</v>
          </cell>
          <cell r="H79">
            <v>4.5901999999999998E-2</v>
          </cell>
          <cell r="I79">
            <v>3.1988999999999997E-2</v>
          </cell>
        </row>
        <row r="80">
          <cell r="A80">
            <v>76</v>
          </cell>
          <cell r="B80">
            <v>5.9644000000000003E-2</v>
          </cell>
          <cell r="C80">
            <v>4.4447E-2</v>
          </cell>
          <cell r="D80">
            <v>5.1077999999999998E-2</v>
          </cell>
          <cell r="E80">
            <v>5.3679999999999999E-2</v>
          </cell>
          <cell r="F80">
            <v>4.0002000000000003E-2</v>
          </cell>
          <cell r="G80">
            <v>4.5969999999999997E-2</v>
          </cell>
          <cell r="H80">
            <v>5.0828999999999999E-2</v>
          </cell>
          <cell r="I80">
            <v>3.5796000000000001E-2</v>
          </cell>
        </row>
        <row r="81">
          <cell r="A81">
            <v>77</v>
          </cell>
          <cell r="B81">
            <v>6.5238000000000004E-2</v>
          </cell>
          <cell r="C81">
            <v>4.8984E-2</v>
          </cell>
          <cell r="D81">
            <v>5.5925999999999997E-2</v>
          </cell>
          <cell r="E81">
            <v>5.8713000000000001E-2</v>
          </cell>
          <cell r="F81">
            <v>4.4086E-2</v>
          </cell>
          <cell r="G81">
            <v>5.0333000000000003E-2</v>
          </cell>
          <cell r="H81">
            <v>5.6262E-2</v>
          </cell>
          <cell r="I81">
            <v>4.0025999999999999E-2</v>
          </cell>
        </row>
        <row r="82">
          <cell r="A82">
            <v>78</v>
          </cell>
          <cell r="B82">
            <v>7.1317000000000005E-2</v>
          </cell>
          <cell r="C82">
            <v>5.3957999999999999E-2</v>
          </cell>
          <cell r="D82">
            <v>6.1235999999999999E-2</v>
          </cell>
          <cell r="E82">
            <v>6.4185000000000006E-2</v>
          </cell>
          <cell r="F82">
            <v>4.8562000000000001E-2</v>
          </cell>
          <cell r="G82">
            <v>5.5112000000000001E-2</v>
          </cell>
          <cell r="H82">
            <v>6.2257E-2</v>
          </cell>
          <cell r="I82">
            <v>4.4726000000000002E-2</v>
          </cell>
        </row>
        <row r="83">
          <cell r="A83">
            <v>79</v>
          </cell>
          <cell r="B83">
            <v>7.7915999999999999E-2</v>
          </cell>
          <cell r="C83">
            <v>5.9404999999999999E-2</v>
          </cell>
          <cell r="D83">
            <v>6.6958000000000004E-2</v>
          </cell>
          <cell r="E83">
            <v>7.0125999999999994E-2</v>
          </cell>
          <cell r="F83">
            <v>5.3464999999999999E-2</v>
          </cell>
          <cell r="G83">
            <v>6.0262000000000003E-2</v>
          </cell>
          <cell r="H83">
            <v>6.8871000000000002E-2</v>
          </cell>
          <cell r="I83">
            <v>4.9953999999999998E-2</v>
          </cell>
        </row>
        <row r="84">
          <cell r="A84">
            <v>80</v>
          </cell>
          <cell r="B84">
            <v>8.5069000000000006E-2</v>
          </cell>
          <cell r="C84">
            <v>6.5364000000000005E-2</v>
          </cell>
          <cell r="D84">
            <v>7.3092000000000004E-2</v>
          </cell>
          <cell r="E84">
            <v>7.6561000000000004E-2</v>
          </cell>
          <cell r="F84">
            <v>5.8826999999999997E-2</v>
          </cell>
          <cell r="G84">
            <v>6.5782999999999994E-2</v>
          </cell>
          <cell r="H84">
            <v>7.6187000000000005E-2</v>
          </cell>
          <cell r="I84">
            <v>5.5773999999999997E-2</v>
          </cell>
        </row>
        <row r="85">
          <cell r="A85">
            <v>81</v>
          </cell>
          <cell r="B85">
            <v>9.2813000000000007E-2</v>
          </cell>
          <cell r="C85">
            <v>7.1875999999999995E-2</v>
          </cell>
          <cell r="D85">
            <v>7.9823000000000005E-2</v>
          </cell>
          <cell r="E85">
            <v>8.3531999999999995E-2</v>
          </cell>
          <cell r="F85">
            <v>6.4687999999999996E-2</v>
          </cell>
          <cell r="G85">
            <v>7.1841000000000002E-2</v>
          </cell>
          <cell r="H85">
            <v>8.4223999999999993E-2</v>
          </cell>
          <cell r="I85">
            <v>6.2253000000000003E-2</v>
          </cell>
        </row>
        <row r="86">
          <cell r="A86">
            <v>82</v>
          </cell>
          <cell r="B86">
            <v>0.101184</v>
          </cell>
          <cell r="C86">
            <v>7.8980999999999996E-2</v>
          </cell>
          <cell r="D86">
            <v>8.7192000000000006E-2</v>
          </cell>
          <cell r="E86">
            <v>9.1064000000000006E-2</v>
          </cell>
          <cell r="F86">
            <v>7.1083999999999994E-2</v>
          </cell>
          <cell r="G86">
            <v>7.8473000000000001E-2</v>
          </cell>
          <cell r="H86">
            <v>9.3071000000000001E-2</v>
          </cell>
          <cell r="I86">
            <v>6.9494E-2</v>
          </cell>
        </row>
        <row r="87">
          <cell r="A87">
            <v>83</v>
          </cell>
          <cell r="B87">
            <v>0.110218</v>
          </cell>
          <cell r="C87">
            <v>8.6721999999999994E-2</v>
          </cell>
          <cell r="D87">
            <v>9.5102000000000006E-2</v>
          </cell>
          <cell r="E87">
            <v>9.9196999999999994E-2</v>
          </cell>
          <cell r="F87">
            <v>7.8049999999999994E-2</v>
          </cell>
          <cell r="G87">
            <v>8.5592000000000001E-2</v>
          </cell>
          <cell r="H87">
            <v>0.1028</v>
          </cell>
          <cell r="I87">
            <v>7.7510999999999997E-2</v>
          </cell>
        </row>
        <row r="88">
          <cell r="A88">
            <v>84</v>
          </cell>
          <cell r="B88">
            <v>0.119951</v>
          </cell>
          <cell r="C88">
            <v>9.5144999999999993E-2</v>
          </cell>
          <cell r="D88">
            <v>0.103653</v>
          </cell>
          <cell r="E88">
            <v>0.107956</v>
          </cell>
          <cell r="F88">
            <v>8.5628999999999997E-2</v>
          </cell>
          <cell r="G88">
            <v>9.3287999999999996E-2</v>
          </cell>
          <cell r="H88">
            <v>0.11348900000000001</v>
          </cell>
          <cell r="I88">
            <v>8.6415000000000006E-2</v>
          </cell>
        </row>
        <row r="89">
          <cell r="A89">
            <v>85</v>
          </cell>
          <cell r="B89">
            <v>0.13041800000000001</v>
          </cell>
          <cell r="C89">
            <v>0.10429099999999999</v>
          </cell>
          <cell r="D89">
            <v>0.11297599999999999</v>
          </cell>
          <cell r="E89">
            <v>0.117377</v>
          </cell>
          <cell r="F89">
            <v>9.3862000000000001E-2</v>
          </cell>
          <cell r="G89">
            <v>0.101678</v>
          </cell>
          <cell r="H89">
            <v>0.125221</v>
          </cell>
          <cell r="I89">
            <v>9.6294000000000005E-2</v>
          </cell>
        </row>
        <row r="90">
          <cell r="A90">
            <v>86</v>
          </cell>
          <cell r="B90">
            <v>0.141651</v>
          </cell>
          <cell r="C90">
            <v>0.114207</v>
          </cell>
          <cell r="D90">
            <v>0.123047</v>
          </cell>
          <cell r="E90">
            <v>0.12748599999999999</v>
          </cell>
          <cell r="F90">
            <v>0.102788</v>
          </cell>
          <cell r="G90">
            <v>0.11074199999999999</v>
          </cell>
          <cell r="H90">
            <v>0.13808000000000001</v>
          </cell>
          <cell r="I90">
            <v>0.107243</v>
          </cell>
        </row>
        <row r="91">
          <cell r="A91">
            <v>87</v>
          </cell>
          <cell r="B91">
            <v>0.15368100000000001</v>
          </cell>
          <cell r="C91">
            <v>0.124933</v>
          </cell>
          <cell r="D91">
            <v>0.13392699999999999</v>
          </cell>
          <cell r="E91">
            <v>0.13831299999999999</v>
          </cell>
          <cell r="F91">
            <v>0.11244</v>
          </cell>
          <cell r="G91">
            <v>0.120534</v>
          </cell>
          <cell r="H91">
            <v>0.15215699999999999</v>
          </cell>
          <cell r="I91">
            <v>0.119364</v>
          </cell>
        </row>
        <row r="92">
          <cell r="A92">
            <v>88</v>
          </cell>
          <cell r="B92">
            <v>0.16653399999999999</v>
          </cell>
          <cell r="C92">
            <v>0.13651099999999999</v>
          </cell>
          <cell r="D92">
            <v>0.14563100000000001</v>
          </cell>
          <cell r="E92">
            <v>0.14987900000000001</v>
          </cell>
          <cell r="F92">
            <v>0.122859</v>
          </cell>
          <cell r="G92">
            <v>0.13106799999999999</v>
          </cell>
          <cell r="H92">
            <v>0.167543</v>
          </cell>
          <cell r="I92">
            <v>0.13276299999999999</v>
          </cell>
        </row>
        <row r="93">
          <cell r="A93">
            <v>89</v>
          </cell>
          <cell r="B93">
            <v>0.180233</v>
          </cell>
          <cell r="C93">
            <v>0.14898</v>
          </cell>
          <cell r="D93">
            <v>0.158079</v>
          </cell>
          <cell r="E93">
            <v>0.162214</v>
          </cell>
          <cell r="F93">
            <v>0.13408300000000001</v>
          </cell>
          <cell r="G93">
            <v>0.14227100000000001</v>
          </cell>
          <cell r="H93">
            <v>0.184333</v>
          </cell>
          <cell r="I93">
            <v>0.14755299999999999</v>
          </cell>
        </row>
        <row r="94">
          <cell r="A94">
            <v>90</v>
          </cell>
          <cell r="B94">
            <v>0.194795</v>
          </cell>
          <cell r="C94">
            <v>0.16237399999999999</v>
          </cell>
          <cell r="D94">
            <v>0.171599</v>
          </cell>
          <cell r="E94">
            <v>0.175314</v>
          </cell>
          <cell r="F94">
            <v>0.14613799999999999</v>
          </cell>
          <cell r="G94">
            <v>0.15443899999999999</v>
          </cell>
          <cell r="H94">
            <v>0.202621</v>
          </cell>
          <cell r="I94">
            <v>0.16385</v>
          </cell>
        </row>
        <row r="95">
          <cell r="A95">
            <v>91</v>
          </cell>
          <cell r="B95">
            <v>0.210233</v>
          </cell>
          <cell r="C95">
            <v>0.17672099999999999</v>
          </cell>
          <cell r="D95">
            <v>0.18570200000000001</v>
          </cell>
          <cell r="E95">
            <v>0.18920799999999999</v>
          </cell>
          <cell r="F95">
            <v>0.15904599999999999</v>
          </cell>
          <cell r="G95">
            <v>0.167132</v>
          </cell>
          <cell r="H95">
            <v>0.2225</v>
          </cell>
          <cell r="I95">
            <v>0.18177499999999999</v>
          </cell>
        </row>
        <row r="96">
          <cell r="A96">
            <v>92</v>
          </cell>
          <cell r="B96">
            <v>0.22655</v>
          </cell>
          <cell r="C96">
            <v>0.19204599999999999</v>
          </cell>
          <cell r="D96">
            <v>0.20096700000000001</v>
          </cell>
          <cell r="E96">
            <v>0.20389599999999999</v>
          </cell>
          <cell r="F96">
            <v>0.172846</v>
          </cell>
          <cell r="G96">
            <v>0.18087</v>
          </cell>
          <cell r="H96">
            <v>0.244059</v>
          </cell>
          <cell r="I96">
            <v>0.20144699999999999</v>
          </cell>
        </row>
        <row r="97">
          <cell r="A97">
            <v>93</v>
          </cell>
          <cell r="B97">
            <v>0.24374199999999999</v>
          </cell>
          <cell r="C97">
            <v>0.20836399999999999</v>
          </cell>
          <cell r="D97">
            <v>0.217252</v>
          </cell>
          <cell r="E97">
            <v>0.21937000000000001</v>
          </cell>
          <cell r="F97">
            <v>0.18752199999999999</v>
          </cell>
          <cell r="G97">
            <v>0.19552700000000001</v>
          </cell>
          <cell r="H97">
            <v>0.26738299999999998</v>
          </cell>
          <cell r="I97">
            <v>0.22298699999999999</v>
          </cell>
        </row>
        <row r="98">
          <cell r="A98">
            <v>94</v>
          </cell>
          <cell r="B98">
            <v>0.261797</v>
          </cell>
          <cell r="C98">
            <v>0.22567999999999999</v>
          </cell>
          <cell r="D98">
            <v>0.23444999999999999</v>
          </cell>
          <cell r="E98">
            <v>0.23561299999999999</v>
          </cell>
          <cell r="F98">
            <v>0.20311599999999999</v>
          </cell>
          <cell r="G98">
            <v>0.211005</v>
          </cell>
          <cell r="H98">
            <v>0.29254400000000003</v>
          </cell>
          <cell r="I98">
            <v>0.246507</v>
          </cell>
        </row>
        <row r="99">
          <cell r="A99">
            <v>95</v>
          </cell>
          <cell r="B99">
            <v>0.280694</v>
          </cell>
          <cell r="C99">
            <v>0.24399199999999999</v>
          </cell>
          <cell r="D99">
            <v>0.25323299999999999</v>
          </cell>
          <cell r="E99">
            <v>0.252637</v>
          </cell>
          <cell r="F99">
            <v>0.219585</v>
          </cell>
          <cell r="G99">
            <v>0.22791</v>
          </cell>
          <cell r="H99">
            <v>0.319604</v>
          </cell>
          <cell r="I99">
            <v>0.272115</v>
          </cell>
        </row>
        <row r="100">
          <cell r="A100">
            <v>96</v>
          </cell>
          <cell r="B100">
            <v>0.30039900000000003</v>
          </cell>
          <cell r="C100">
            <v>0.26328499999999999</v>
          </cell>
          <cell r="D100">
            <v>0.27234399999999997</v>
          </cell>
          <cell r="E100">
            <v>0.27035100000000001</v>
          </cell>
          <cell r="F100">
            <v>0.236961</v>
          </cell>
          <cell r="G100">
            <v>0.24510999999999999</v>
          </cell>
          <cell r="H100">
            <v>0.34860600000000003</v>
          </cell>
          <cell r="I100">
            <v>0.29990299999999998</v>
          </cell>
        </row>
        <row r="101">
          <cell r="A101">
            <v>97</v>
          </cell>
          <cell r="B101">
            <v>0.32087100000000002</v>
          </cell>
          <cell r="C101">
            <v>0.28353099999999998</v>
          </cell>
          <cell r="D101">
            <v>0.29266399999999998</v>
          </cell>
          <cell r="E101">
            <v>0.288771</v>
          </cell>
          <cell r="F101">
            <v>0.255185</v>
          </cell>
          <cell r="G101">
            <v>0.26339800000000002</v>
          </cell>
          <cell r="H101">
            <v>0.37957200000000002</v>
          </cell>
          <cell r="I101">
            <v>0.32994200000000001</v>
          </cell>
        </row>
        <row r="102">
          <cell r="A102">
            <v>98</v>
          </cell>
          <cell r="B102">
            <v>0.342055</v>
          </cell>
          <cell r="C102">
            <v>0.30469000000000002</v>
          </cell>
          <cell r="D102">
            <v>0.31465100000000001</v>
          </cell>
          <cell r="E102">
            <v>0.30784</v>
          </cell>
          <cell r="F102">
            <v>0.27421600000000002</v>
          </cell>
          <cell r="G102">
            <v>0.28318599999999999</v>
          </cell>
          <cell r="H102">
            <v>0.412495</v>
          </cell>
          <cell r="I102">
            <v>0.36228100000000002</v>
          </cell>
        </row>
        <row r="103">
          <cell r="A103">
            <v>99</v>
          </cell>
          <cell r="B103">
            <v>0.36388900000000002</v>
          </cell>
          <cell r="C103">
            <v>0.326708</v>
          </cell>
          <cell r="D103">
            <v>0.33644099999999999</v>
          </cell>
          <cell r="E103">
            <v>0.32750800000000002</v>
          </cell>
          <cell r="F103">
            <v>0.29402699999999998</v>
          </cell>
          <cell r="G103">
            <v>0.30279699999999998</v>
          </cell>
          <cell r="H103">
            <v>0.44733400000000001</v>
          </cell>
          <cell r="I103">
            <v>0.39693299999999998</v>
          </cell>
        </row>
        <row r="104">
          <cell r="A104">
            <v>100</v>
          </cell>
          <cell r="B104">
            <v>0.386299</v>
          </cell>
          <cell r="C104">
            <v>0.349518</v>
          </cell>
          <cell r="D104">
            <v>0.35808000000000001</v>
          </cell>
          <cell r="E104">
            <v>0.34772399999999998</v>
          </cell>
          <cell r="F104">
            <v>0.31456200000000001</v>
          </cell>
          <cell r="G104">
            <v>0.322272</v>
          </cell>
          <cell r="H104">
            <v>0.48401</v>
          </cell>
          <cell r="I104">
            <v>0.433869</v>
          </cell>
        </row>
        <row r="105">
          <cell r="A105">
            <v>101</v>
          </cell>
          <cell r="B105">
            <v>0.40920000000000001</v>
          </cell>
          <cell r="C105">
            <v>0.37303700000000001</v>
          </cell>
          <cell r="D105">
            <v>0.38145499999999999</v>
          </cell>
          <cell r="E105">
            <v>0.368255</v>
          </cell>
          <cell r="F105">
            <v>0.33572400000000002</v>
          </cell>
          <cell r="G105">
            <v>0.34331</v>
          </cell>
          <cell r="H105">
            <v>0.522397</v>
          </cell>
          <cell r="I105">
            <v>0.47300799999999998</v>
          </cell>
        </row>
        <row r="106">
          <cell r="A106">
            <v>102</v>
          </cell>
          <cell r="B106">
            <v>0.43250300000000003</v>
          </cell>
          <cell r="C106">
            <v>0.397173</v>
          </cell>
          <cell r="D106">
            <v>0.40539700000000001</v>
          </cell>
          <cell r="E106">
            <v>0.38938899999999999</v>
          </cell>
          <cell r="F106">
            <v>0.35748600000000003</v>
          </cell>
          <cell r="G106">
            <v>0.36485699999999999</v>
          </cell>
          <cell r="H106">
            <v>0.56231699999999996</v>
          </cell>
          <cell r="I106">
            <v>0.51421099999999997</v>
          </cell>
        </row>
        <row r="107">
          <cell r="A107">
            <v>103</v>
          </cell>
          <cell r="B107">
            <v>0.45610800000000001</v>
          </cell>
          <cell r="C107">
            <v>0.42181999999999997</v>
          </cell>
          <cell r="D107">
            <v>0.42980099999999999</v>
          </cell>
          <cell r="E107">
            <v>0.410383</v>
          </cell>
          <cell r="F107">
            <v>0.37957400000000002</v>
          </cell>
          <cell r="G107">
            <v>0.38682100000000003</v>
          </cell>
          <cell r="H107">
            <v>0.60353900000000005</v>
          </cell>
          <cell r="I107">
            <v>0.55726900000000001</v>
          </cell>
        </row>
        <row r="108">
          <cell r="A108">
            <v>104</v>
          </cell>
          <cell r="B108">
            <v>0.47991099999999998</v>
          </cell>
          <cell r="C108">
            <v>0.44686300000000001</v>
          </cell>
          <cell r="D108">
            <v>0.45455600000000002</v>
          </cell>
          <cell r="E108">
            <v>0.43188100000000001</v>
          </cell>
          <cell r="F108">
            <v>0.40234700000000001</v>
          </cell>
          <cell r="G108">
            <v>0.40910000000000002</v>
          </cell>
          <cell r="H108">
            <v>0.64576999999999996</v>
          </cell>
          <cell r="I108">
            <v>0.60189599999999999</v>
          </cell>
        </row>
        <row r="109">
          <cell r="A109">
            <v>105</v>
          </cell>
          <cell r="B109">
            <v>1</v>
          </cell>
          <cell r="C109">
            <v>1</v>
          </cell>
          <cell r="D109">
            <v>1</v>
          </cell>
          <cell r="E109">
            <v>1</v>
          </cell>
          <cell r="F109">
            <v>1</v>
          </cell>
          <cell r="G109">
            <v>1</v>
          </cell>
          <cell r="H109">
            <v>1</v>
          </cell>
          <cell r="I109">
            <v>1</v>
          </cell>
        </row>
      </sheetData>
      <sheetData sheetId="25" refreshError="1"/>
      <sheetData sheetId="26">
        <row r="5">
          <cell r="F5" t="str">
            <v>Base</v>
          </cell>
        </row>
      </sheetData>
      <sheetData sheetId="27">
        <row r="2">
          <cell r="A2" t="str">
            <v>SPCODE</v>
          </cell>
          <cell r="B2" t="str">
            <v>AGE_AT_ENTRY</v>
          </cell>
          <cell r="C2" t="str">
            <v>SEX</v>
          </cell>
          <cell r="D2" t="str">
            <v>SMOKER</v>
          </cell>
          <cell r="E2" t="str">
            <v>POL_TERM_Y</v>
          </cell>
          <cell r="F2" t="str">
            <v>ANNUAL_PREM</v>
          </cell>
          <cell r="G2" t="str">
            <v>PREM_FREQ</v>
          </cell>
          <cell r="H2" t="str">
            <v>SUM_ASSURED</v>
          </cell>
          <cell r="I2" t="str">
            <v>PREM_PAYBL_Y</v>
          </cell>
          <cell r="J2" t="str">
            <v>DEFER_PER_Y</v>
          </cell>
          <cell r="K2" t="str">
            <v>GTEE_PER_Y</v>
          </cell>
          <cell r="L2" t="str">
            <v>ANNUITY_FREQ</v>
          </cell>
          <cell r="M2" t="str">
            <v>DEATH_BEN_PC</v>
          </cell>
          <cell r="N2" t="str">
            <v>ANN_ANNUITY</v>
          </cell>
          <cell r="O2" t="str">
            <v>NO_LIVES</v>
          </cell>
          <cell r="P2" t="str">
            <v>AGE_AT_ENTRY2</v>
          </cell>
          <cell r="Q2" t="str">
            <v>SEX2</v>
          </cell>
          <cell r="R2" t="str">
            <v>SMOKER2</v>
          </cell>
          <cell r="S2" t="str">
            <v>ROP</v>
          </cell>
          <cell r="T2" t="str">
            <v>ROP_PERIOD</v>
          </cell>
          <cell r="U2" t="str">
            <v>PREM_FADJ</v>
          </cell>
          <cell r="V2" t="str">
            <v>GP_SURR_FAC</v>
          </cell>
          <cell r="W2" t="str">
            <v>Top up</v>
          </cell>
        </row>
        <row r="3">
          <cell r="A3" t="str">
            <v>UNIV_SP_1</v>
          </cell>
          <cell r="B3">
            <v>0</v>
          </cell>
          <cell r="C3">
            <v>1</v>
          </cell>
          <cell r="E3">
            <v>105</v>
          </cell>
          <cell r="F3">
            <v>50000</v>
          </cell>
          <cell r="G3">
            <v>1</v>
          </cell>
          <cell r="H3">
            <v>50000</v>
          </cell>
          <cell r="I3">
            <v>1</v>
          </cell>
          <cell r="J3">
            <v>0</v>
          </cell>
          <cell r="K3">
            <v>0</v>
          </cell>
          <cell r="L3">
            <v>1</v>
          </cell>
          <cell r="M3">
            <v>0</v>
          </cell>
          <cell r="N3">
            <v>0</v>
          </cell>
          <cell r="O3">
            <v>1</v>
          </cell>
          <cell r="S3" t="str">
            <v>Y</v>
          </cell>
          <cell r="T3">
            <v>105</v>
          </cell>
          <cell r="U3">
            <v>1</v>
          </cell>
          <cell r="W3">
            <v>0</v>
          </cell>
        </row>
        <row r="4">
          <cell r="A4" t="str">
            <v>UNIV_RP_1</v>
          </cell>
          <cell r="B4">
            <v>0</v>
          </cell>
          <cell r="C4">
            <v>0</v>
          </cell>
          <cell r="E4">
            <v>105</v>
          </cell>
          <cell r="F4">
            <v>3000</v>
          </cell>
          <cell r="G4">
            <v>1</v>
          </cell>
          <cell r="H4">
            <v>180000</v>
          </cell>
          <cell r="I4">
            <v>30</v>
          </cell>
          <cell r="J4">
            <v>0</v>
          </cell>
          <cell r="K4">
            <v>0</v>
          </cell>
          <cell r="L4">
            <v>1</v>
          </cell>
          <cell r="M4">
            <v>0</v>
          </cell>
          <cell r="N4">
            <v>0</v>
          </cell>
          <cell r="O4">
            <v>1</v>
          </cell>
          <cell r="S4" t="str">
            <v>Y</v>
          </cell>
          <cell r="T4">
            <v>105</v>
          </cell>
          <cell r="U4">
            <v>1</v>
          </cell>
        </row>
      </sheetData>
      <sheetData sheetId="28" refreshError="1"/>
      <sheetData sheetId="2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NGES"/>
      <sheetName val="Home"/>
      <sheetName val="Dashboard data"/>
      <sheetName val="Dashboard"/>
      <sheetName val="P&amp;L (CY Plan)"/>
      <sheetName val="P&amp;L (CY Act)"/>
      <sheetName val="P&amp;L (PY Act)"/>
      <sheetName val="P&amp;L (Compare)"/>
      <sheetName val="Balance Sheet"/>
      <sheetName val="Cash Flow"/>
      <sheetName val="Sales Fcst"/>
      <sheetName val="Sales Record"/>
      <sheetName val="Spending Record"/>
      <sheetName val="Invoice"/>
      <sheetName val="Purchase Order "/>
      <sheetName val="Payroll"/>
      <sheetName val="Timesheet"/>
      <sheetName val="Inventory List"/>
      <sheetName val="Expense report"/>
      <sheetName val="Loan Amortization Schedule"/>
      <sheetName val="Contacts"/>
      <sheetName val="x"/>
      <sheetName val="基本参数"/>
    </sheetNames>
    <sheetDataSet>
      <sheetData sheetId="0" refreshError="1">
        <row r="5">
          <cell r="A5">
            <v>2005</v>
          </cell>
          <cell r="B5" t="str">
            <v>January</v>
          </cell>
          <cell r="C5" t="str">
            <v>Jan</v>
          </cell>
          <cell r="D5" t="str">
            <v>January</v>
          </cell>
          <cell r="E5" t="str">
            <v>ABC Company</v>
          </cell>
          <cell r="F5" t="str">
            <v>Actual</v>
          </cell>
          <cell r="I5">
            <v>1</v>
          </cell>
          <cell r="L5">
            <v>11</v>
          </cell>
          <cell r="M5">
            <v>2010</v>
          </cell>
          <cell r="N5">
            <v>2</v>
          </cell>
          <cell r="O5" t="str">
            <v>Dashboard - September 2011</v>
          </cell>
        </row>
        <row r="6">
          <cell r="A6">
            <v>2006</v>
          </cell>
          <cell r="B6" t="str">
            <v>February</v>
          </cell>
          <cell r="C6" t="str">
            <v>Feb</v>
          </cell>
          <cell r="D6" t="str">
            <v>February</v>
          </cell>
          <cell r="F6" t="str">
            <v>Plan</v>
          </cell>
          <cell r="G6">
            <v>2011</v>
          </cell>
          <cell r="H6">
            <v>2010</v>
          </cell>
          <cell r="I6" t="str">
            <v>January</v>
          </cell>
          <cell r="M6">
            <v>2011</v>
          </cell>
        </row>
        <row r="7">
          <cell r="A7">
            <v>2007</v>
          </cell>
          <cell r="B7" t="str">
            <v>March</v>
          </cell>
          <cell r="C7" t="str">
            <v>Mar</v>
          </cell>
          <cell r="D7" t="str">
            <v>March</v>
          </cell>
        </row>
        <row r="8">
          <cell r="A8">
            <v>2008</v>
          </cell>
          <cell r="B8" t="str">
            <v>April</v>
          </cell>
          <cell r="C8" t="str">
            <v>Apr</v>
          </cell>
          <cell r="D8" t="str">
            <v>1Q</v>
          </cell>
        </row>
        <row r="9">
          <cell r="A9">
            <v>2009</v>
          </cell>
          <cell r="B9" t="str">
            <v>May</v>
          </cell>
          <cell r="C9" t="str">
            <v>May</v>
          </cell>
          <cell r="D9" t="str">
            <v>April</v>
          </cell>
        </row>
        <row r="10">
          <cell r="A10">
            <v>2010</v>
          </cell>
          <cell r="B10" t="str">
            <v>June</v>
          </cell>
          <cell r="C10" t="str">
            <v>Jun</v>
          </cell>
          <cell r="D10" t="str">
            <v>May</v>
          </cell>
        </row>
        <row r="11">
          <cell r="A11">
            <v>2011</v>
          </cell>
          <cell r="B11" t="str">
            <v>July</v>
          </cell>
          <cell r="C11" t="str">
            <v>Jul</v>
          </cell>
          <cell r="D11" t="str">
            <v>June</v>
          </cell>
        </row>
        <row r="12">
          <cell r="A12">
            <v>2012</v>
          </cell>
          <cell r="B12" t="str">
            <v>August</v>
          </cell>
          <cell r="C12" t="str">
            <v>Aug</v>
          </cell>
          <cell r="D12" t="str">
            <v>2Q</v>
          </cell>
        </row>
        <row r="13">
          <cell r="A13">
            <v>2013</v>
          </cell>
          <cell r="B13" t="str">
            <v>September</v>
          </cell>
          <cell r="C13" t="str">
            <v>Sep</v>
          </cell>
          <cell r="D13" t="str">
            <v>July</v>
          </cell>
        </row>
        <row r="14">
          <cell r="A14">
            <v>2014</v>
          </cell>
          <cell r="B14" t="str">
            <v>October</v>
          </cell>
          <cell r="C14" t="str">
            <v>Oct</v>
          </cell>
          <cell r="D14" t="str">
            <v>August</v>
          </cell>
        </row>
        <row r="15">
          <cell r="A15">
            <v>2015</v>
          </cell>
          <cell r="B15" t="str">
            <v>November</v>
          </cell>
          <cell r="C15" t="str">
            <v>Nov</v>
          </cell>
          <cell r="D15" t="str">
            <v>September</v>
          </cell>
        </row>
        <row r="16">
          <cell r="A16">
            <v>2016</v>
          </cell>
          <cell r="B16" t="str">
            <v>December</v>
          </cell>
          <cell r="C16" t="str">
            <v>Dec</v>
          </cell>
          <cell r="D16" t="str">
            <v>3Q</v>
          </cell>
        </row>
        <row r="17">
          <cell r="A17">
            <v>2017</v>
          </cell>
          <cell r="D17" t="str">
            <v>October</v>
          </cell>
        </row>
        <row r="18">
          <cell r="A18">
            <v>2018</v>
          </cell>
          <cell r="D18" t="str">
            <v>November</v>
          </cell>
        </row>
        <row r="19">
          <cell r="A19">
            <v>2019</v>
          </cell>
          <cell r="D19" t="str">
            <v>December</v>
          </cell>
        </row>
        <row r="20">
          <cell r="A20">
            <v>2020</v>
          </cell>
          <cell r="D20" t="str">
            <v>4Q</v>
          </cell>
        </row>
        <row r="21">
          <cell r="A21">
            <v>2021</v>
          </cell>
          <cell r="D21" t="str">
            <v>Full Year</v>
          </cell>
        </row>
        <row r="22">
          <cell r="A22">
            <v>2022</v>
          </cell>
        </row>
        <row r="23">
          <cell r="A23">
            <v>2023</v>
          </cell>
        </row>
        <row r="24">
          <cell r="A24">
            <v>2024</v>
          </cell>
        </row>
        <row r="25">
          <cell r="A25">
            <v>2025</v>
          </cell>
        </row>
      </sheetData>
      <sheetData sheetId="1" refreshError="1"/>
      <sheetData sheetId="2" refreshError="1">
        <row r="70">
          <cell r="B70">
            <v>1</v>
          </cell>
          <cell r="C70" t="str">
            <v>Product #1</v>
          </cell>
          <cell r="D70">
            <v>2900.0000700000001</v>
          </cell>
          <cell r="F70">
            <v>1</v>
          </cell>
          <cell r="G70" t="str">
            <v>Salary</v>
          </cell>
          <cell r="H70">
            <v>510.00006999999999</v>
          </cell>
          <cell r="J70">
            <v>1</v>
          </cell>
          <cell r="K70" t="str">
            <v xml:space="preserve">Salary expenses </v>
          </cell>
          <cell r="L70">
            <v>650.00007000000005</v>
          </cell>
        </row>
        <row r="71">
          <cell r="B71">
            <v>2</v>
          </cell>
          <cell r="C71" t="str">
            <v>Product #2</v>
          </cell>
          <cell r="D71">
            <v>2800.0000709999999</v>
          </cell>
          <cell r="F71">
            <v>2</v>
          </cell>
          <cell r="G71" t="str">
            <v>Benefits</v>
          </cell>
          <cell r="H71">
            <v>500.00007099999999</v>
          </cell>
          <cell r="J71">
            <v>2</v>
          </cell>
          <cell r="K71" t="str">
            <v>Payroll Taxes</v>
          </cell>
          <cell r="L71">
            <v>640.00007100000005</v>
          </cell>
        </row>
        <row r="72">
          <cell r="B72">
            <v>3</v>
          </cell>
          <cell r="C72" t="str">
            <v>Product #3</v>
          </cell>
          <cell r="D72">
            <v>2700.0000719999998</v>
          </cell>
          <cell r="F72">
            <v>3</v>
          </cell>
          <cell r="G72" t="str">
            <v>Travel</v>
          </cell>
          <cell r="H72">
            <v>490.00007199999999</v>
          </cell>
          <cell r="J72">
            <v>3</v>
          </cell>
          <cell r="K72" t="str">
            <v>Advertising</v>
          </cell>
          <cell r="L72">
            <v>630.00007200000005</v>
          </cell>
        </row>
        <row r="73">
          <cell r="B73">
            <v>4</v>
          </cell>
          <cell r="C73" t="str">
            <v>Product #4</v>
          </cell>
          <cell r="D73">
            <v>2600.0000730000002</v>
          </cell>
          <cell r="F73">
            <v>4</v>
          </cell>
          <cell r="G73" t="str">
            <v>Contractor cost</v>
          </cell>
          <cell r="H73">
            <v>480.00007299999999</v>
          </cell>
          <cell r="J73">
            <v>4</v>
          </cell>
          <cell r="K73" t="str">
            <v>Maintanence</v>
          </cell>
          <cell r="L73">
            <v>620.00007300000004</v>
          </cell>
        </row>
        <row r="74">
          <cell r="B74">
            <v>5</v>
          </cell>
          <cell r="C74" t="str">
            <v>Product #5</v>
          </cell>
          <cell r="D74">
            <v>2500.000074</v>
          </cell>
          <cell r="F74">
            <v>5</v>
          </cell>
          <cell r="G74" t="str">
            <v>Other</v>
          </cell>
          <cell r="H74">
            <v>470.00007399999998</v>
          </cell>
          <cell r="J74">
            <v>5</v>
          </cell>
          <cell r="K74" t="str">
            <v>Accounting/Finance</v>
          </cell>
          <cell r="L74">
            <v>610.00007400000004</v>
          </cell>
        </row>
        <row r="75">
          <cell r="B75">
            <v>6</v>
          </cell>
          <cell r="C75" t="str">
            <v>Product #6</v>
          </cell>
          <cell r="D75">
            <v>2400.0000749999999</v>
          </cell>
          <cell r="F75">
            <v>30</v>
          </cell>
          <cell r="G75" t="str">
            <v>Cost Category 6</v>
          </cell>
          <cell r="H75">
            <v>7.4999999999999993E-5</v>
          </cell>
          <cell r="J75">
            <v>6</v>
          </cell>
          <cell r="K75" t="str">
            <v>Travel</v>
          </cell>
          <cell r="L75">
            <v>600.00007500000004</v>
          </cell>
        </row>
        <row r="76">
          <cell r="B76">
            <v>7</v>
          </cell>
          <cell r="C76" t="str">
            <v>Product #7</v>
          </cell>
          <cell r="D76">
            <v>2300.0000759999998</v>
          </cell>
          <cell r="F76">
            <v>29</v>
          </cell>
          <cell r="G76" t="str">
            <v>Cost Category 7</v>
          </cell>
          <cell r="H76">
            <v>7.6000000000000004E-5</v>
          </cell>
          <cell r="J76">
            <v>7</v>
          </cell>
          <cell r="K76" t="str">
            <v>Depreciation</v>
          </cell>
          <cell r="L76">
            <v>590.00007600000004</v>
          </cell>
        </row>
        <row r="77">
          <cell r="B77">
            <v>8</v>
          </cell>
          <cell r="C77" t="str">
            <v>Product #8</v>
          </cell>
          <cell r="D77">
            <v>2200.0000770000001</v>
          </cell>
          <cell r="F77">
            <v>28</v>
          </cell>
          <cell r="G77" t="str">
            <v>Cost Category 8</v>
          </cell>
          <cell r="H77">
            <v>7.7000000000000001E-5</v>
          </cell>
          <cell r="J77">
            <v>8</v>
          </cell>
          <cell r="K77" t="str">
            <v>Rent/Lease</v>
          </cell>
          <cell r="L77">
            <v>580.00007700000003</v>
          </cell>
        </row>
        <row r="78">
          <cell r="B78">
            <v>9</v>
          </cell>
          <cell r="C78" t="str">
            <v>Product #9</v>
          </cell>
          <cell r="D78">
            <v>2100.000078</v>
          </cell>
          <cell r="F78">
            <v>27</v>
          </cell>
          <cell r="G78" t="str">
            <v>Cost Category 9</v>
          </cell>
          <cell r="H78">
            <v>7.7999999999999999E-5</v>
          </cell>
          <cell r="J78">
            <v>9</v>
          </cell>
          <cell r="K78" t="str">
            <v>Delivery Expenses</v>
          </cell>
          <cell r="L78">
            <v>570.00007800000003</v>
          </cell>
        </row>
        <row r="79">
          <cell r="B79">
            <v>10</v>
          </cell>
          <cell r="C79" t="str">
            <v>Product #10</v>
          </cell>
          <cell r="D79">
            <v>2000.0000789999999</v>
          </cell>
          <cell r="F79">
            <v>26</v>
          </cell>
          <cell r="G79" t="str">
            <v>Cost Category 10</v>
          </cell>
          <cell r="H79">
            <v>7.8999999999999996E-5</v>
          </cell>
          <cell r="J79">
            <v>10</v>
          </cell>
          <cell r="K79" t="str">
            <v>Utilities/Telephone</v>
          </cell>
          <cell r="L79">
            <v>560.00007900000003</v>
          </cell>
        </row>
        <row r="80">
          <cell r="B80">
            <v>11</v>
          </cell>
          <cell r="C80" t="str">
            <v>Product #11</v>
          </cell>
          <cell r="D80">
            <v>1900.00008</v>
          </cell>
          <cell r="F80">
            <v>25</v>
          </cell>
          <cell r="G80" t="str">
            <v>Cost Category 11</v>
          </cell>
          <cell r="H80">
            <v>8.0000000000000007E-5</v>
          </cell>
          <cell r="J80">
            <v>11</v>
          </cell>
          <cell r="K80" t="str">
            <v>Insurance</v>
          </cell>
          <cell r="L80">
            <v>550.00008000000003</v>
          </cell>
        </row>
        <row r="81">
          <cell r="B81">
            <v>12</v>
          </cell>
          <cell r="C81" t="str">
            <v>Product #12</v>
          </cell>
          <cell r="D81">
            <v>1800.0000809999999</v>
          </cell>
          <cell r="F81">
            <v>24</v>
          </cell>
          <cell r="G81" t="str">
            <v>Cost Category 12</v>
          </cell>
          <cell r="H81">
            <v>8.1000000000000004E-5</v>
          </cell>
          <cell r="J81">
            <v>12</v>
          </cell>
          <cell r="K81" t="str">
            <v>Property Taxes</v>
          </cell>
          <cell r="L81">
            <v>540.00008100000002</v>
          </cell>
        </row>
        <row r="82">
          <cell r="B82">
            <v>30</v>
          </cell>
          <cell r="C82" t="str">
            <v>Sales Category 13</v>
          </cell>
          <cell r="D82">
            <v>8.2000000000000001E-5</v>
          </cell>
          <cell r="F82">
            <v>23</v>
          </cell>
          <cell r="G82" t="str">
            <v>Cost Category 13</v>
          </cell>
          <cell r="H82">
            <v>8.2000000000000001E-5</v>
          </cell>
          <cell r="J82">
            <v>30</v>
          </cell>
          <cell r="K82" t="str">
            <v>Interest</v>
          </cell>
          <cell r="L82">
            <v>8.2000000000000001E-5</v>
          </cell>
        </row>
        <row r="83">
          <cell r="B83">
            <v>29</v>
          </cell>
          <cell r="C83" t="str">
            <v>Sales Category 14</v>
          </cell>
          <cell r="D83">
            <v>8.2999999999999998E-5</v>
          </cell>
          <cell r="F83">
            <v>22</v>
          </cell>
          <cell r="G83" t="str">
            <v>Cost Category 14</v>
          </cell>
          <cell r="H83">
            <v>8.2999999999999998E-5</v>
          </cell>
          <cell r="J83">
            <v>29</v>
          </cell>
          <cell r="K83" t="str">
            <v>Office Expenses</v>
          </cell>
          <cell r="L83">
            <v>8.2999999999999998E-5</v>
          </cell>
        </row>
        <row r="84">
          <cell r="B84">
            <v>28</v>
          </cell>
          <cell r="C84" t="str">
            <v>Sales Category 15</v>
          </cell>
          <cell r="D84">
            <v>8.3999999999999995E-5</v>
          </cell>
          <cell r="F84">
            <v>21</v>
          </cell>
          <cell r="G84" t="str">
            <v>Cost Category 15</v>
          </cell>
          <cell r="H84">
            <v>8.3999999999999995E-5</v>
          </cell>
          <cell r="J84">
            <v>28</v>
          </cell>
          <cell r="K84" t="str">
            <v>Amortization</v>
          </cell>
          <cell r="L84">
            <v>8.3999999999999995E-5</v>
          </cell>
        </row>
        <row r="85">
          <cell r="B85">
            <v>27</v>
          </cell>
          <cell r="C85" t="str">
            <v>Sales Category 16</v>
          </cell>
          <cell r="D85">
            <v>8.5000000000000006E-5</v>
          </cell>
          <cell r="F85">
            <v>20</v>
          </cell>
          <cell r="G85" t="str">
            <v>Cost Category 16</v>
          </cell>
          <cell r="H85">
            <v>8.5000000000000006E-5</v>
          </cell>
          <cell r="J85">
            <v>27</v>
          </cell>
          <cell r="K85" t="str">
            <v>Vehicle Expenses</v>
          </cell>
          <cell r="L85">
            <v>8.5000000000000006E-5</v>
          </cell>
        </row>
        <row r="86">
          <cell r="B86">
            <v>26</v>
          </cell>
          <cell r="C86" t="str">
            <v>Sales Category 17</v>
          </cell>
          <cell r="D86">
            <v>8.6000000000000003E-5</v>
          </cell>
          <cell r="F86">
            <v>19</v>
          </cell>
          <cell r="G86" t="str">
            <v>Cost Category 17</v>
          </cell>
          <cell r="H86">
            <v>8.6000000000000003E-5</v>
          </cell>
          <cell r="J86">
            <v>26</v>
          </cell>
          <cell r="K86" t="str">
            <v>Contractor Labor</v>
          </cell>
          <cell r="L86">
            <v>8.6000000000000003E-5</v>
          </cell>
        </row>
        <row r="87">
          <cell r="B87">
            <v>25</v>
          </cell>
          <cell r="C87" t="str">
            <v>Sales Category 18</v>
          </cell>
          <cell r="D87">
            <v>8.7000000000000001E-5</v>
          </cell>
          <cell r="F87">
            <v>18</v>
          </cell>
          <cell r="G87" t="str">
            <v>Cost Category 18</v>
          </cell>
          <cell r="H87">
            <v>8.7000000000000001E-5</v>
          </cell>
          <cell r="J87">
            <v>25</v>
          </cell>
          <cell r="K87" t="str">
            <v>Bad Debts</v>
          </cell>
          <cell r="L87">
            <v>8.7000000000000001E-5</v>
          </cell>
        </row>
        <row r="88">
          <cell r="B88">
            <v>24</v>
          </cell>
          <cell r="C88" t="str">
            <v>Sales Category 19</v>
          </cell>
          <cell r="D88">
            <v>8.7999999999999998E-5</v>
          </cell>
          <cell r="F88">
            <v>17</v>
          </cell>
          <cell r="G88" t="str">
            <v>Cost Category 19</v>
          </cell>
          <cell r="H88">
            <v>8.7999999999999998E-5</v>
          </cell>
          <cell r="J88">
            <v>24</v>
          </cell>
          <cell r="K88" t="str">
            <v>Expense Category 19</v>
          </cell>
          <cell r="L88">
            <v>8.7999999999999998E-5</v>
          </cell>
        </row>
        <row r="89">
          <cell r="B89">
            <v>23</v>
          </cell>
          <cell r="C89" t="str">
            <v>Sales Category 20</v>
          </cell>
          <cell r="D89">
            <v>8.8999999999999995E-5</v>
          </cell>
          <cell r="F89">
            <v>16</v>
          </cell>
          <cell r="G89" t="str">
            <v>Cost Category 20</v>
          </cell>
          <cell r="H89">
            <v>8.8999999999999995E-5</v>
          </cell>
          <cell r="J89">
            <v>23</v>
          </cell>
          <cell r="K89" t="str">
            <v>Expense Category 20</v>
          </cell>
          <cell r="L89">
            <v>8.8999999999999995E-5</v>
          </cell>
        </row>
        <row r="90">
          <cell r="B90">
            <v>22</v>
          </cell>
          <cell r="C90" t="str">
            <v>Sales Category 21</v>
          </cell>
          <cell r="D90">
            <v>9.0000000000000006E-5</v>
          </cell>
          <cell r="F90">
            <v>15</v>
          </cell>
          <cell r="G90" t="str">
            <v>Cost Category 21</v>
          </cell>
          <cell r="H90">
            <v>9.0000000000000006E-5</v>
          </cell>
          <cell r="J90">
            <v>22</v>
          </cell>
          <cell r="K90" t="str">
            <v>Expense Category 21</v>
          </cell>
          <cell r="L90">
            <v>9.0000000000000006E-5</v>
          </cell>
        </row>
        <row r="91">
          <cell r="B91">
            <v>21</v>
          </cell>
          <cell r="C91" t="str">
            <v>Sales Category 22</v>
          </cell>
          <cell r="D91">
            <v>9.1000000000000003E-5</v>
          </cell>
          <cell r="F91">
            <v>14</v>
          </cell>
          <cell r="G91" t="str">
            <v>Cost Category 22</v>
          </cell>
          <cell r="H91">
            <v>9.1000000000000003E-5</v>
          </cell>
          <cell r="J91">
            <v>21</v>
          </cell>
          <cell r="K91" t="str">
            <v>Expense Category 22</v>
          </cell>
          <cell r="L91">
            <v>9.1000000000000003E-5</v>
          </cell>
        </row>
        <row r="92">
          <cell r="B92">
            <v>20</v>
          </cell>
          <cell r="C92" t="str">
            <v>Sales Category 23</v>
          </cell>
          <cell r="D92">
            <v>9.2E-5</v>
          </cell>
          <cell r="F92">
            <v>13</v>
          </cell>
          <cell r="G92" t="str">
            <v>Cost Category 23</v>
          </cell>
          <cell r="H92">
            <v>9.2E-5</v>
          </cell>
          <cell r="J92">
            <v>20</v>
          </cell>
          <cell r="K92" t="str">
            <v>Expense Category 23</v>
          </cell>
          <cell r="L92">
            <v>9.2E-5</v>
          </cell>
        </row>
        <row r="93">
          <cell r="B93">
            <v>19</v>
          </cell>
          <cell r="C93" t="str">
            <v>Sales Category 24</v>
          </cell>
          <cell r="D93">
            <v>9.2999999999999997E-5</v>
          </cell>
          <cell r="F93">
            <v>12</v>
          </cell>
          <cell r="G93" t="str">
            <v>Cost Category 24</v>
          </cell>
          <cell r="H93">
            <v>9.2999999999999997E-5</v>
          </cell>
          <cell r="J93">
            <v>19</v>
          </cell>
          <cell r="K93" t="str">
            <v>Expense Category 24</v>
          </cell>
          <cell r="L93">
            <v>9.2999999999999997E-5</v>
          </cell>
        </row>
        <row r="94">
          <cell r="B94">
            <v>18</v>
          </cell>
          <cell r="C94" t="str">
            <v>Sales Category 25</v>
          </cell>
          <cell r="D94">
            <v>9.3999999999999994E-5</v>
          </cell>
          <cell r="F94">
            <v>11</v>
          </cell>
          <cell r="G94" t="str">
            <v>Cost Category 25</v>
          </cell>
          <cell r="H94">
            <v>9.3999999999999994E-5</v>
          </cell>
          <cell r="J94">
            <v>18</v>
          </cell>
          <cell r="K94" t="str">
            <v>Expense Category 25</v>
          </cell>
          <cell r="L94">
            <v>9.3999999999999994E-5</v>
          </cell>
        </row>
        <row r="95">
          <cell r="B95">
            <v>17</v>
          </cell>
          <cell r="C95" t="str">
            <v>Sales Category 26</v>
          </cell>
          <cell r="D95">
            <v>9.5000000000000005E-5</v>
          </cell>
          <cell r="F95">
            <v>10</v>
          </cell>
          <cell r="G95" t="str">
            <v>Cost Category 26</v>
          </cell>
          <cell r="H95">
            <v>9.5000000000000005E-5</v>
          </cell>
          <cell r="J95">
            <v>17</v>
          </cell>
          <cell r="K95" t="str">
            <v>Expense Category 26</v>
          </cell>
          <cell r="L95">
            <v>9.5000000000000005E-5</v>
          </cell>
        </row>
        <row r="96">
          <cell r="B96">
            <v>16</v>
          </cell>
          <cell r="C96" t="str">
            <v>Sales Category 27</v>
          </cell>
          <cell r="D96">
            <v>9.6000000000000002E-5</v>
          </cell>
          <cell r="F96">
            <v>9</v>
          </cell>
          <cell r="G96" t="str">
            <v>Cost Category 27</v>
          </cell>
          <cell r="H96">
            <v>9.6000000000000002E-5</v>
          </cell>
          <cell r="J96">
            <v>16</v>
          </cell>
          <cell r="K96" t="str">
            <v>Expense Category 27</v>
          </cell>
          <cell r="L96">
            <v>9.6000000000000002E-5</v>
          </cell>
        </row>
        <row r="97">
          <cell r="B97">
            <v>15</v>
          </cell>
          <cell r="C97" t="str">
            <v>Sales Category 28</v>
          </cell>
          <cell r="D97">
            <v>9.7E-5</v>
          </cell>
          <cell r="F97">
            <v>8</v>
          </cell>
          <cell r="G97" t="str">
            <v>Cost Category 28</v>
          </cell>
          <cell r="H97">
            <v>9.7E-5</v>
          </cell>
          <cell r="J97">
            <v>15</v>
          </cell>
          <cell r="K97" t="str">
            <v>Expense Category 28</v>
          </cell>
          <cell r="L97">
            <v>9.7E-5</v>
          </cell>
        </row>
        <row r="98">
          <cell r="B98">
            <v>14</v>
          </cell>
          <cell r="C98" t="str">
            <v>Sales Category 29</v>
          </cell>
          <cell r="D98">
            <v>9.7999999999999997E-5</v>
          </cell>
          <cell r="F98">
            <v>7</v>
          </cell>
          <cell r="G98" t="str">
            <v>Cost Category 29</v>
          </cell>
          <cell r="H98">
            <v>9.7999999999999997E-5</v>
          </cell>
          <cell r="J98">
            <v>14</v>
          </cell>
          <cell r="K98" t="str">
            <v>Expense Category 29</v>
          </cell>
          <cell r="L98">
            <v>9.7999999999999997E-5</v>
          </cell>
        </row>
        <row r="99">
          <cell r="B99">
            <v>13</v>
          </cell>
          <cell r="C99" t="str">
            <v>Sales Category 30</v>
          </cell>
          <cell r="D99">
            <v>9.8999999999999994E-5</v>
          </cell>
          <cell r="F99">
            <v>6</v>
          </cell>
          <cell r="G99" t="str">
            <v>Cost Category 30</v>
          </cell>
          <cell r="H99">
            <v>9.8999999999999994E-5</v>
          </cell>
          <cell r="J99">
            <v>13</v>
          </cell>
          <cell r="K99" t="str">
            <v>Expense Category 30</v>
          </cell>
          <cell r="L99">
            <v>9.8999999999999994E-5</v>
          </cell>
        </row>
      </sheetData>
      <sheetData sheetId="3" refreshError="1"/>
      <sheetData sheetId="4" refreshError="1">
        <row r="5">
          <cell r="B5" t="str">
            <v>Product #1</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G17">
            <v>0</v>
          </cell>
          <cell r="K17">
            <v>0</v>
          </cell>
          <cell r="O17">
            <v>0</v>
          </cell>
          <cell r="S17">
            <v>0</v>
          </cell>
          <cell r="T17">
            <v>0</v>
          </cell>
        </row>
        <row r="18">
          <cell r="B18" t="str">
            <v>Sales Category 14</v>
          </cell>
          <cell r="G18">
            <v>0</v>
          </cell>
          <cell r="K18">
            <v>0</v>
          </cell>
          <cell r="O18">
            <v>0</v>
          </cell>
          <cell r="S18">
            <v>0</v>
          </cell>
          <cell r="T18">
            <v>0</v>
          </cell>
        </row>
        <row r="19">
          <cell r="B19" t="str">
            <v>Sales Category 15</v>
          </cell>
          <cell r="G19">
            <v>0</v>
          </cell>
          <cell r="K19">
            <v>0</v>
          </cell>
          <cell r="O19">
            <v>0</v>
          </cell>
          <cell r="S19">
            <v>0</v>
          </cell>
          <cell r="T19">
            <v>0</v>
          </cell>
        </row>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G44">
            <v>0</v>
          </cell>
          <cell r="K44">
            <v>0</v>
          </cell>
          <cell r="O44">
            <v>0</v>
          </cell>
          <cell r="S44">
            <v>0</v>
          </cell>
          <cell r="T44">
            <v>0</v>
          </cell>
        </row>
        <row r="45">
          <cell r="B45" t="str">
            <v>Cost Category 7</v>
          </cell>
          <cell r="G45">
            <v>0</v>
          </cell>
          <cell r="K45">
            <v>0</v>
          </cell>
          <cell r="O45">
            <v>0</v>
          </cell>
          <cell r="S45">
            <v>0</v>
          </cell>
          <cell r="T45">
            <v>0</v>
          </cell>
        </row>
        <row r="46">
          <cell r="B46" t="str">
            <v>Cost Category 8</v>
          </cell>
          <cell r="G46">
            <v>0</v>
          </cell>
          <cell r="K46">
            <v>0</v>
          </cell>
          <cell r="O46">
            <v>0</v>
          </cell>
          <cell r="S46">
            <v>0</v>
          </cell>
          <cell r="T46">
            <v>0</v>
          </cell>
        </row>
        <row r="47">
          <cell r="B47" t="str">
            <v>Cost Category 9</v>
          </cell>
          <cell r="G47">
            <v>0</v>
          </cell>
          <cell r="K47">
            <v>0</v>
          </cell>
          <cell r="O47">
            <v>0</v>
          </cell>
          <cell r="S47">
            <v>0</v>
          </cell>
          <cell r="T47">
            <v>0</v>
          </cell>
        </row>
        <row r="48">
          <cell r="B48" t="str">
            <v>Cost Category 10</v>
          </cell>
          <cell r="G48">
            <v>0</v>
          </cell>
          <cell r="K48">
            <v>0</v>
          </cell>
          <cell r="O48">
            <v>0</v>
          </cell>
          <cell r="S48">
            <v>0</v>
          </cell>
          <cell r="T48">
            <v>0</v>
          </cell>
        </row>
        <row r="49">
          <cell r="B49" t="str">
            <v>Cost Category 11</v>
          </cell>
          <cell r="G49">
            <v>0</v>
          </cell>
          <cell r="K49">
            <v>0</v>
          </cell>
          <cell r="O49">
            <v>0</v>
          </cell>
          <cell r="S49">
            <v>0</v>
          </cell>
          <cell r="T49">
            <v>0</v>
          </cell>
        </row>
        <row r="50">
          <cell r="B50" t="str">
            <v>Cost Category 12</v>
          </cell>
          <cell r="G50">
            <v>0</v>
          </cell>
          <cell r="K50">
            <v>0</v>
          </cell>
          <cell r="O50">
            <v>0</v>
          </cell>
          <cell r="S50">
            <v>0</v>
          </cell>
          <cell r="T50">
            <v>0</v>
          </cell>
        </row>
        <row r="51">
          <cell r="B51" t="str">
            <v>Cost Category 13</v>
          </cell>
          <cell r="G51">
            <v>0</v>
          </cell>
          <cell r="K51">
            <v>0</v>
          </cell>
          <cell r="O51">
            <v>0</v>
          </cell>
          <cell r="S51">
            <v>0</v>
          </cell>
          <cell r="T51">
            <v>0</v>
          </cell>
        </row>
        <row r="52">
          <cell r="B52" t="str">
            <v>Cost Category 14</v>
          </cell>
          <cell r="G52">
            <v>0</v>
          </cell>
          <cell r="K52">
            <v>0</v>
          </cell>
          <cell r="O52">
            <v>0</v>
          </cell>
          <cell r="S52">
            <v>0</v>
          </cell>
          <cell r="T52">
            <v>0</v>
          </cell>
        </row>
        <row r="53">
          <cell r="B53" t="str">
            <v>Cost Category 15</v>
          </cell>
          <cell r="G53">
            <v>0</v>
          </cell>
          <cell r="K53">
            <v>0</v>
          </cell>
          <cell r="O53">
            <v>0</v>
          </cell>
          <cell r="S53">
            <v>0</v>
          </cell>
          <cell r="T53">
            <v>0</v>
          </cell>
        </row>
        <row r="54">
          <cell r="B54" t="str">
            <v>Cost Category 16</v>
          </cell>
          <cell r="G54">
            <v>0</v>
          </cell>
          <cell r="K54">
            <v>0</v>
          </cell>
          <cell r="O54">
            <v>0</v>
          </cell>
          <cell r="S54">
            <v>0</v>
          </cell>
          <cell r="T54">
            <v>0</v>
          </cell>
        </row>
        <row r="55">
          <cell r="B55" t="str">
            <v>Cost Category 17</v>
          </cell>
          <cell r="G55">
            <v>0</v>
          </cell>
          <cell r="K55">
            <v>0</v>
          </cell>
          <cell r="O55">
            <v>0</v>
          </cell>
          <cell r="S55">
            <v>0</v>
          </cell>
          <cell r="T55">
            <v>0</v>
          </cell>
        </row>
        <row r="56">
          <cell r="B56" t="str">
            <v>Cost Category 18</v>
          </cell>
          <cell r="G56">
            <v>0</v>
          </cell>
          <cell r="K56">
            <v>0</v>
          </cell>
          <cell r="O56">
            <v>0</v>
          </cell>
          <cell r="S56">
            <v>0</v>
          </cell>
          <cell r="T56">
            <v>0</v>
          </cell>
        </row>
        <row r="57">
          <cell r="B57" t="str">
            <v>Cost Category 19</v>
          </cell>
          <cell r="G57">
            <v>0</v>
          </cell>
          <cell r="K57">
            <v>0</v>
          </cell>
          <cell r="O57">
            <v>0</v>
          </cell>
          <cell r="S57">
            <v>0</v>
          </cell>
          <cell r="T57">
            <v>0</v>
          </cell>
        </row>
        <row r="58">
          <cell r="B58" t="str">
            <v>Cost Category 20</v>
          </cell>
          <cell r="G58">
            <v>0</v>
          </cell>
          <cell r="K58">
            <v>0</v>
          </cell>
          <cell r="O58">
            <v>0</v>
          </cell>
          <cell r="S58">
            <v>0</v>
          </cell>
          <cell r="T58">
            <v>0</v>
          </cell>
        </row>
        <row r="59">
          <cell r="B59" t="str">
            <v>Cost Category 21</v>
          </cell>
          <cell r="G59">
            <v>0</v>
          </cell>
          <cell r="K59">
            <v>0</v>
          </cell>
          <cell r="O59">
            <v>0</v>
          </cell>
          <cell r="S59">
            <v>0</v>
          </cell>
          <cell r="T59">
            <v>0</v>
          </cell>
        </row>
        <row r="60">
          <cell r="B60" t="str">
            <v>Cost Category 22</v>
          </cell>
          <cell r="G60">
            <v>0</v>
          </cell>
          <cell r="K60">
            <v>0</v>
          </cell>
          <cell r="O60">
            <v>0</v>
          </cell>
          <cell r="S60">
            <v>0</v>
          </cell>
          <cell r="T60">
            <v>0</v>
          </cell>
        </row>
        <row r="61">
          <cell r="B61" t="str">
            <v>Cost Category 23</v>
          </cell>
          <cell r="G61">
            <v>0</v>
          </cell>
          <cell r="K61">
            <v>0</v>
          </cell>
          <cell r="O61">
            <v>0</v>
          </cell>
          <cell r="S61">
            <v>0</v>
          </cell>
          <cell r="T61">
            <v>0</v>
          </cell>
        </row>
        <row r="62">
          <cell r="B62" t="str">
            <v>Cost Category 24</v>
          </cell>
          <cell r="G62">
            <v>0</v>
          </cell>
          <cell r="K62">
            <v>0</v>
          </cell>
          <cell r="O62">
            <v>0</v>
          </cell>
          <cell r="S62">
            <v>0</v>
          </cell>
          <cell r="T62">
            <v>0</v>
          </cell>
        </row>
        <row r="63">
          <cell r="B63" t="str">
            <v>Cost Category 25</v>
          </cell>
          <cell r="G63">
            <v>0</v>
          </cell>
          <cell r="K63">
            <v>0</v>
          </cell>
          <cell r="O63">
            <v>0</v>
          </cell>
          <cell r="S63">
            <v>0</v>
          </cell>
          <cell r="T63">
            <v>0</v>
          </cell>
        </row>
        <row r="64">
          <cell r="B64" t="str">
            <v>Cost Category 26</v>
          </cell>
          <cell r="G64">
            <v>0</v>
          </cell>
          <cell r="K64">
            <v>0</v>
          </cell>
          <cell r="O64">
            <v>0</v>
          </cell>
          <cell r="S64">
            <v>0</v>
          </cell>
          <cell r="T64">
            <v>0</v>
          </cell>
        </row>
        <row r="65">
          <cell r="B65" t="str">
            <v>Cost Category 27</v>
          </cell>
          <cell r="G65">
            <v>0</v>
          </cell>
          <cell r="K65">
            <v>0</v>
          </cell>
          <cell r="O65">
            <v>0</v>
          </cell>
          <cell r="S65">
            <v>0</v>
          </cell>
          <cell r="T65">
            <v>0</v>
          </cell>
        </row>
        <row r="66">
          <cell r="B66" t="str">
            <v>Cost Category 28</v>
          </cell>
          <cell r="G66">
            <v>0</v>
          </cell>
          <cell r="K66">
            <v>0</v>
          </cell>
          <cell r="O66">
            <v>0</v>
          </cell>
          <cell r="S66">
            <v>0</v>
          </cell>
          <cell r="T66">
            <v>0</v>
          </cell>
        </row>
        <row r="67">
          <cell r="B67" t="str">
            <v>Cost Category 29</v>
          </cell>
          <cell r="G67">
            <v>0</v>
          </cell>
          <cell r="K67">
            <v>0</v>
          </cell>
          <cell r="O67">
            <v>0</v>
          </cell>
          <cell r="S67">
            <v>0</v>
          </cell>
          <cell r="T67">
            <v>0</v>
          </cell>
        </row>
        <row r="68">
          <cell r="B68" t="str">
            <v>Cost Category 30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G85">
            <v>0</v>
          </cell>
          <cell r="K85">
            <v>0</v>
          </cell>
          <cell r="O85">
            <v>0</v>
          </cell>
          <cell r="S85">
            <v>0</v>
          </cell>
          <cell r="T85">
            <v>0</v>
          </cell>
        </row>
        <row r="86">
          <cell r="B86" t="str">
            <v>Office Expenses</v>
          </cell>
          <cell r="G86">
            <v>0</v>
          </cell>
          <cell r="K86">
            <v>0</v>
          </cell>
          <cell r="O86">
            <v>0</v>
          </cell>
          <cell r="S86">
            <v>0</v>
          </cell>
          <cell r="T86">
            <v>0</v>
          </cell>
        </row>
        <row r="87">
          <cell r="B87" t="str">
            <v>Amortization</v>
          </cell>
          <cell r="G87">
            <v>0</v>
          </cell>
          <cell r="K87">
            <v>0</v>
          </cell>
          <cell r="O87">
            <v>0</v>
          </cell>
          <cell r="S87">
            <v>0</v>
          </cell>
          <cell r="T87">
            <v>0</v>
          </cell>
        </row>
        <row r="88">
          <cell r="B88" t="str">
            <v>Vehicle Expenses</v>
          </cell>
          <cell r="G88">
            <v>0</v>
          </cell>
          <cell r="K88">
            <v>0</v>
          </cell>
          <cell r="O88">
            <v>0</v>
          </cell>
          <cell r="S88">
            <v>0</v>
          </cell>
          <cell r="T88">
            <v>0</v>
          </cell>
        </row>
        <row r="89">
          <cell r="B89" t="str">
            <v>Contractor Labor</v>
          </cell>
          <cell r="G89">
            <v>0</v>
          </cell>
          <cell r="K89">
            <v>0</v>
          </cell>
          <cell r="O89">
            <v>0</v>
          </cell>
          <cell r="S89">
            <v>0</v>
          </cell>
          <cell r="T89">
            <v>0</v>
          </cell>
        </row>
        <row r="90">
          <cell r="B90" t="str">
            <v>Bad Debts</v>
          </cell>
          <cell r="G90">
            <v>0</v>
          </cell>
          <cell r="K90">
            <v>0</v>
          </cell>
          <cell r="O90">
            <v>0</v>
          </cell>
          <cell r="S90">
            <v>0</v>
          </cell>
          <cell r="T90">
            <v>0</v>
          </cell>
        </row>
        <row r="91">
          <cell r="B91" t="str">
            <v>Expense Category 19</v>
          </cell>
          <cell r="G91">
            <v>0</v>
          </cell>
          <cell r="K91">
            <v>0</v>
          </cell>
          <cell r="O91">
            <v>0</v>
          </cell>
          <cell r="S91">
            <v>0</v>
          </cell>
          <cell r="T91">
            <v>0</v>
          </cell>
        </row>
        <row r="92">
          <cell r="B92" t="str">
            <v>Expense Category 20</v>
          </cell>
          <cell r="G92">
            <v>0</v>
          </cell>
          <cell r="K92">
            <v>0</v>
          </cell>
          <cell r="O92">
            <v>0</v>
          </cell>
          <cell r="S92">
            <v>0</v>
          </cell>
          <cell r="T92">
            <v>0</v>
          </cell>
        </row>
        <row r="93">
          <cell r="B93" t="str">
            <v>Expense Category 21</v>
          </cell>
          <cell r="G93">
            <v>0</v>
          </cell>
          <cell r="K93">
            <v>0</v>
          </cell>
          <cell r="O93">
            <v>0</v>
          </cell>
          <cell r="S93">
            <v>0</v>
          </cell>
          <cell r="T93">
            <v>0</v>
          </cell>
        </row>
        <row r="94">
          <cell r="B94" t="str">
            <v>Expense Category 22</v>
          </cell>
          <cell r="G94">
            <v>0</v>
          </cell>
          <cell r="K94">
            <v>0</v>
          </cell>
          <cell r="O94">
            <v>0</v>
          </cell>
          <cell r="S94">
            <v>0</v>
          </cell>
          <cell r="T94">
            <v>0</v>
          </cell>
        </row>
        <row r="95">
          <cell r="B95" t="str">
            <v>Expense Category 23</v>
          </cell>
          <cell r="G95">
            <v>0</v>
          </cell>
          <cell r="K95">
            <v>0</v>
          </cell>
          <cell r="O95">
            <v>0</v>
          </cell>
          <cell r="S95">
            <v>0</v>
          </cell>
          <cell r="T95">
            <v>0</v>
          </cell>
        </row>
        <row r="96">
          <cell r="B96" t="str">
            <v>Expense Category 24</v>
          </cell>
          <cell r="G96">
            <v>0</v>
          </cell>
          <cell r="K96">
            <v>0</v>
          </cell>
          <cell r="O96">
            <v>0</v>
          </cell>
          <cell r="S96">
            <v>0</v>
          </cell>
          <cell r="T96">
            <v>0</v>
          </cell>
        </row>
        <row r="97">
          <cell r="B97" t="str">
            <v>Expense Category 25</v>
          </cell>
          <cell r="G97">
            <v>0</v>
          </cell>
          <cell r="K97">
            <v>0</v>
          </cell>
          <cell r="O97">
            <v>0</v>
          </cell>
          <cell r="S97">
            <v>0</v>
          </cell>
          <cell r="T97">
            <v>0</v>
          </cell>
        </row>
        <row r="98">
          <cell r="B98" t="str">
            <v>Expense Category 26</v>
          </cell>
          <cell r="G98">
            <v>0</v>
          </cell>
          <cell r="K98">
            <v>0</v>
          </cell>
          <cell r="O98">
            <v>0</v>
          </cell>
          <cell r="S98">
            <v>0</v>
          </cell>
          <cell r="T98">
            <v>0</v>
          </cell>
        </row>
        <row r="99">
          <cell r="B99" t="str">
            <v>Expense Category 27</v>
          </cell>
          <cell r="G99">
            <v>0</v>
          </cell>
          <cell r="K99">
            <v>0</v>
          </cell>
          <cell r="O99">
            <v>0</v>
          </cell>
          <cell r="S99">
            <v>0</v>
          </cell>
          <cell r="T99">
            <v>0</v>
          </cell>
        </row>
        <row r="100">
          <cell r="B100" t="str">
            <v>Expense Category 28</v>
          </cell>
          <cell r="G100">
            <v>0</v>
          </cell>
          <cell r="K100">
            <v>0</v>
          </cell>
          <cell r="O100">
            <v>0</v>
          </cell>
          <cell r="S100">
            <v>0</v>
          </cell>
          <cell r="T100">
            <v>0</v>
          </cell>
        </row>
        <row r="101">
          <cell r="B101" t="str">
            <v>Expense Category 29</v>
          </cell>
          <cell r="G101">
            <v>0</v>
          </cell>
          <cell r="K101">
            <v>0</v>
          </cell>
          <cell r="O101">
            <v>0</v>
          </cell>
          <cell r="S101">
            <v>0</v>
          </cell>
          <cell r="T101">
            <v>0</v>
          </cell>
        </row>
        <row r="102">
          <cell r="B102" t="str">
            <v>Expense Category 30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5" refreshError="1">
        <row r="5">
          <cell r="B5" t="str">
            <v>Product #1</v>
          </cell>
          <cell r="C5">
            <v>0</v>
          </cell>
          <cell r="D5">
            <v>2500</v>
          </cell>
          <cell r="E5">
            <v>2550</v>
          </cell>
          <cell r="F5">
            <v>2600</v>
          </cell>
          <cell r="G5">
            <v>7650</v>
          </cell>
          <cell r="H5">
            <v>2650</v>
          </cell>
          <cell r="I5">
            <v>2700</v>
          </cell>
          <cell r="J5">
            <v>2750</v>
          </cell>
          <cell r="K5">
            <v>8100</v>
          </cell>
          <cell r="L5">
            <v>2800</v>
          </cell>
          <cell r="M5">
            <v>2850</v>
          </cell>
          <cell r="N5">
            <v>2900</v>
          </cell>
          <cell r="O5">
            <v>8550</v>
          </cell>
          <cell r="P5">
            <v>2950</v>
          </cell>
          <cell r="Q5">
            <v>3000</v>
          </cell>
          <cell r="R5">
            <v>3050</v>
          </cell>
          <cell r="S5">
            <v>9000</v>
          </cell>
          <cell r="T5">
            <v>33300</v>
          </cell>
        </row>
        <row r="6">
          <cell r="B6" t="str">
            <v>Product #2</v>
          </cell>
          <cell r="C6">
            <v>0</v>
          </cell>
          <cell r="D6">
            <v>2400</v>
          </cell>
          <cell r="E6">
            <v>2450</v>
          </cell>
          <cell r="F6">
            <v>2500</v>
          </cell>
          <cell r="G6">
            <v>7350</v>
          </cell>
          <cell r="H6">
            <v>2550</v>
          </cell>
          <cell r="I6">
            <v>2600</v>
          </cell>
          <cell r="J6">
            <v>2650</v>
          </cell>
          <cell r="K6">
            <v>7800</v>
          </cell>
          <cell r="L6">
            <v>2700</v>
          </cell>
          <cell r="M6">
            <v>2750</v>
          </cell>
          <cell r="N6">
            <v>2800</v>
          </cell>
          <cell r="O6">
            <v>8250</v>
          </cell>
          <cell r="P6">
            <v>2850</v>
          </cell>
          <cell r="Q6">
            <v>2900</v>
          </cell>
          <cell r="R6">
            <v>2950</v>
          </cell>
          <cell r="S6">
            <v>8700</v>
          </cell>
          <cell r="T6">
            <v>32100</v>
          </cell>
        </row>
        <row r="7">
          <cell r="B7" t="str">
            <v>Product #3</v>
          </cell>
          <cell r="C7">
            <v>0</v>
          </cell>
          <cell r="D7">
            <v>2300</v>
          </cell>
          <cell r="E7">
            <v>2350</v>
          </cell>
          <cell r="F7">
            <v>2400</v>
          </cell>
          <cell r="G7">
            <v>7050</v>
          </cell>
          <cell r="H7">
            <v>2450</v>
          </cell>
          <cell r="I7">
            <v>2500</v>
          </cell>
          <cell r="J7">
            <v>2550</v>
          </cell>
          <cell r="K7">
            <v>7500</v>
          </cell>
          <cell r="L7">
            <v>2600</v>
          </cell>
          <cell r="M7">
            <v>2650</v>
          </cell>
          <cell r="N7">
            <v>2700</v>
          </cell>
          <cell r="O7">
            <v>7950</v>
          </cell>
          <cell r="P7">
            <v>2750</v>
          </cell>
          <cell r="Q7">
            <v>2800</v>
          </cell>
          <cell r="R7">
            <v>2850</v>
          </cell>
          <cell r="S7">
            <v>8400</v>
          </cell>
          <cell r="T7">
            <v>30900</v>
          </cell>
        </row>
        <row r="8">
          <cell r="B8" t="str">
            <v>Product #4</v>
          </cell>
          <cell r="C8">
            <v>0</v>
          </cell>
          <cell r="D8">
            <v>2200</v>
          </cell>
          <cell r="E8">
            <v>2250</v>
          </cell>
          <cell r="F8">
            <v>2300</v>
          </cell>
          <cell r="G8">
            <v>6750</v>
          </cell>
          <cell r="H8">
            <v>2350</v>
          </cell>
          <cell r="I8">
            <v>2400</v>
          </cell>
          <cell r="J8">
            <v>2450</v>
          </cell>
          <cell r="K8">
            <v>7200</v>
          </cell>
          <cell r="L8">
            <v>2500</v>
          </cell>
          <cell r="M8">
            <v>2550</v>
          </cell>
          <cell r="N8">
            <v>2600</v>
          </cell>
          <cell r="O8">
            <v>7650</v>
          </cell>
          <cell r="P8">
            <v>2650</v>
          </cell>
          <cell r="Q8">
            <v>2700</v>
          </cell>
          <cell r="R8">
            <v>2750</v>
          </cell>
          <cell r="S8">
            <v>8100</v>
          </cell>
          <cell r="T8">
            <v>29700</v>
          </cell>
        </row>
        <row r="9">
          <cell r="B9" t="str">
            <v>Product #5</v>
          </cell>
          <cell r="C9">
            <v>0</v>
          </cell>
          <cell r="D9">
            <v>2100</v>
          </cell>
          <cell r="E9">
            <v>2150</v>
          </cell>
          <cell r="F9">
            <v>2200</v>
          </cell>
          <cell r="G9">
            <v>6450</v>
          </cell>
          <cell r="H9">
            <v>2250</v>
          </cell>
          <cell r="I9">
            <v>2300</v>
          </cell>
          <cell r="J9">
            <v>2350</v>
          </cell>
          <cell r="K9">
            <v>6900</v>
          </cell>
          <cell r="L9">
            <v>2400</v>
          </cell>
          <cell r="M9">
            <v>2450</v>
          </cell>
          <cell r="N9">
            <v>2500</v>
          </cell>
          <cell r="O9">
            <v>7350</v>
          </cell>
          <cell r="P9">
            <v>2550</v>
          </cell>
          <cell r="Q9">
            <v>2600</v>
          </cell>
          <cell r="R9">
            <v>2650</v>
          </cell>
          <cell r="S9">
            <v>7800</v>
          </cell>
          <cell r="T9">
            <v>28500</v>
          </cell>
        </row>
        <row r="10">
          <cell r="B10" t="str">
            <v>Product #6</v>
          </cell>
          <cell r="C10">
            <v>0</v>
          </cell>
          <cell r="D10">
            <v>2000</v>
          </cell>
          <cell r="E10">
            <v>2050</v>
          </cell>
          <cell r="F10">
            <v>2100</v>
          </cell>
          <cell r="G10">
            <v>6150</v>
          </cell>
          <cell r="H10">
            <v>2150</v>
          </cell>
          <cell r="I10">
            <v>2200</v>
          </cell>
          <cell r="J10">
            <v>2250</v>
          </cell>
          <cell r="K10">
            <v>6600</v>
          </cell>
          <cell r="L10">
            <v>2300</v>
          </cell>
          <cell r="M10">
            <v>2350</v>
          </cell>
          <cell r="N10">
            <v>2400</v>
          </cell>
          <cell r="O10">
            <v>7050</v>
          </cell>
          <cell r="P10">
            <v>2450</v>
          </cell>
          <cell r="Q10">
            <v>2500</v>
          </cell>
          <cell r="R10">
            <v>2550</v>
          </cell>
          <cell r="S10">
            <v>7500</v>
          </cell>
          <cell r="T10">
            <v>27300</v>
          </cell>
        </row>
        <row r="11">
          <cell r="B11" t="str">
            <v>Product #7</v>
          </cell>
          <cell r="C11">
            <v>0</v>
          </cell>
          <cell r="D11">
            <v>1900</v>
          </cell>
          <cell r="E11">
            <v>1950</v>
          </cell>
          <cell r="F11">
            <v>2000</v>
          </cell>
          <cell r="G11">
            <v>5850</v>
          </cell>
          <cell r="H11">
            <v>2050</v>
          </cell>
          <cell r="I11">
            <v>2100</v>
          </cell>
          <cell r="J11">
            <v>2150</v>
          </cell>
          <cell r="K11">
            <v>6300</v>
          </cell>
          <cell r="L11">
            <v>2200</v>
          </cell>
          <cell r="M11">
            <v>2250</v>
          </cell>
          <cell r="N11">
            <v>2300</v>
          </cell>
          <cell r="O11">
            <v>6750</v>
          </cell>
          <cell r="P11">
            <v>2350</v>
          </cell>
          <cell r="Q11">
            <v>2400</v>
          </cell>
          <cell r="R11">
            <v>2450</v>
          </cell>
          <cell r="S11">
            <v>7200</v>
          </cell>
          <cell r="T11">
            <v>26100</v>
          </cell>
        </row>
        <row r="12">
          <cell r="B12" t="str">
            <v>Product #8</v>
          </cell>
          <cell r="C12">
            <v>0</v>
          </cell>
          <cell r="D12">
            <v>1800</v>
          </cell>
          <cell r="E12">
            <v>1850</v>
          </cell>
          <cell r="F12">
            <v>1900</v>
          </cell>
          <cell r="G12">
            <v>5550</v>
          </cell>
          <cell r="H12">
            <v>1950</v>
          </cell>
          <cell r="I12">
            <v>2000</v>
          </cell>
          <cell r="J12">
            <v>2050</v>
          </cell>
          <cell r="K12">
            <v>6000</v>
          </cell>
          <cell r="L12">
            <v>2100</v>
          </cell>
          <cell r="M12">
            <v>2150</v>
          </cell>
          <cell r="N12">
            <v>2200</v>
          </cell>
          <cell r="O12">
            <v>6450</v>
          </cell>
          <cell r="P12">
            <v>2250</v>
          </cell>
          <cell r="Q12">
            <v>2300</v>
          </cell>
          <cell r="R12">
            <v>2350</v>
          </cell>
          <cell r="S12">
            <v>6900</v>
          </cell>
          <cell r="T12">
            <v>24900</v>
          </cell>
        </row>
        <row r="13">
          <cell r="B13" t="str">
            <v>Product #9</v>
          </cell>
          <cell r="C13">
            <v>0</v>
          </cell>
          <cell r="D13">
            <v>1700</v>
          </cell>
          <cell r="E13">
            <v>1750</v>
          </cell>
          <cell r="F13">
            <v>1800</v>
          </cell>
          <cell r="G13">
            <v>5250</v>
          </cell>
          <cell r="H13">
            <v>1850</v>
          </cell>
          <cell r="I13">
            <v>1900</v>
          </cell>
          <cell r="J13">
            <v>1950</v>
          </cell>
          <cell r="K13">
            <v>5700</v>
          </cell>
          <cell r="L13">
            <v>2000</v>
          </cell>
          <cell r="M13">
            <v>2050</v>
          </cell>
          <cell r="N13">
            <v>2100</v>
          </cell>
          <cell r="O13">
            <v>6150</v>
          </cell>
          <cell r="P13">
            <v>2150</v>
          </cell>
          <cell r="Q13">
            <v>2200</v>
          </cell>
          <cell r="R13">
            <v>2250</v>
          </cell>
          <cell r="S13">
            <v>6600</v>
          </cell>
          <cell r="T13">
            <v>23700</v>
          </cell>
        </row>
        <row r="14">
          <cell r="B14" t="str">
            <v>Product #10</v>
          </cell>
          <cell r="C14">
            <v>0</v>
          </cell>
          <cell r="D14">
            <v>1600</v>
          </cell>
          <cell r="E14">
            <v>1650</v>
          </cell>
          <cell r="F14">
            <v>1700</v>
          </cell>
          <cell r="G14">
            <v>4950</v>
          </cell>
          <cell r="H14">
            <v>1750</v>
          </cell>
          <cell r="I14">
            <v>1800</v>
          </cell>
          <cell r="J14">
            <v>1850</v>
          </cell>
          <cell r="K14">
            <v>5400</v>
          </cell>
          <cell r="L14">
            <v>1900</v>
          </cell>
          <cell r="M14">
            <v>1950</v>
          </cell>
          <cell r="N14">
            <v>2000</v>
          </cell>
          <cell r="O14">
            <v>5850</v>
          </cell>
          <cell r="P14">
            <v>2050</v>
          </cell>
          <cell r="Q14">
            <v>2100</v>
          </cell>
          <cell r="R14">
            <v>2150</v>
          </cell>
          <cell r="S14">
            <v>6300</v>
          </cell>
          <cell r="T14">
            <v>22500</v>
          </cell>
        </row>
        <row r="15">
          <cell r="B15" t="str">
            <v>Product #11</v>
          </cell>
          <cell r="C15">
            <v>0</v>
          </cell>
          <cell r="D15">
            <v>1500</v>
          </cell>
          <cell r="E15">
            <v>1550</v>
          </cell>
          <cell r="F15">
            <v>1600</v>
          </cell>
          <cell r="G15">
            <v>4650</v>
          </cell>
          <cell r="H15">
            <v>1650</v>
          </cell>
          <cell r="I15">
            <v>1700</v>
          </cell>
          <cell r="J15">
            <v>1750</v>
          </cell>
          <cell r="K15">
            <v>5100</v>
          </cell>
          <cell r="L15">
            <v>1800</v>
          </cell>
          <cell r="M15">
            <v>1850</v>
          </cell>
          <cell r="N15">
            <v>1900</v>
          </cell>
          <cell r="O15">
            <v>5550</v>
          </cell>
          <cell r="P15">
            <v>1950</v>
          </cell>
          <cell r="Q15">
            <v>2000</v>
          </cell>
          <cell r="R15">
            <v>2050</v>
          </cell>
          <cell r="S15">
            <v>6000</v>
          </cell>
          <cell r="T15">
            <v>21300</v>
          </cell>
        </row>
        <row r="16">
          <cell r="B16" t="str">
            <v>Product #12</v>
          </cell>
          <cell r="C16">
            <v>0</v>
          </cell>
          <cell r="D16">
            <v>1400</v>
          </cell>
          <cell r="E16">
            <v>1450</v>
          </cell>
          <cell r="F16">
            <v>1500</v>
          </cell>
          <cell r="G16">
            <v>4350</v>
          </cell>
          <cell r="H16">
            <v>1550</v>
          </cell>
          <cell r="I16">
            <v>1600</v>
          </cell>
          <cell r="J16">
            <v>1650</v>
          </cell>
          <cell r="K16">
            <v>4800</v>
          </cell>
          <cell r="L16">
            <v>1700</v>
          </cell>
          <cell r="M16">
            <v>1750</v>
          </cell>
          <cell r="N16">
            <v>1800</v>
          </cell>
          <cell r="O16">
            <v>5250</v>
          </cell>
          <cell r="P16">
            <v>1850</v>
          </cell>
          <cell r="Q16">
            <v>1900</v>
          </cell>
          <cell r="R16">
            <v>1950</v>
          </cell>
          <cell r="S16">
            <v>5700</v>
          </cell>
          <cell r="T16">
            <v>20100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24000</v>
          </cell>
          <cell r="F35">
            <v>24600</v>
          </cell>
          <cell r="G35">
            <v>72000</v>
          </cell>
          <cell r="H35">
            <v>25200</v>
          </cell>
          <cell r="I35">
            <v>25800</v>
          </cell>
          <cell r="J35">
            <v>26400</v>
          </cell>
          <cell r="K35">
            <v>77400</v>
          </cell>
          <cell r="L35">
            <v>27000</v>
          </cell>
          <cell r="M35">
            <v>27600</v>
          </cell>
          <cell r="N35">
            <v>28200</v>
          </cell>
          <cell r="O35">
            <v>82800</v>
          </cell>
          <cell r="P35">
            <v>28800</v>
          </cell>
          <cell r="Q35">
            <v>29400</v>
          </cell>
          <cell r="R35">
            <v>30000</v>
          </cell>
          <cell r="S35">
            <v>88200</v>
          </cell>
          <cell r="T35">
            <v>320400</v>
          </cell>
        </row>
        <row r="39">
          <cell r="B39" t="str">
            <v>Salary</v>
          </cell>
          <cell r="C39">
            <v>0</v>
          </cell>
          <cell r="D39">
            <v>500</v>
          </cell>
          <cell r="E39">
            <v>500</v>
          </cell>
          <cell r="F39">
            <v>500</v>
          </cell>
          <cell r="G39">
            <v>1500</v>
          </cell>
          <cell r="H39">
            <v>505</v>
          </cell>
          <cell r="I39">
            <v>505</v>
          </cell>
          <cell r="J39">
            <v>505</v>
          </cell>
          <cell r="K39">
            <v>1515</v>
          </cell>
          <cell r="L39">
            <v>510</v>
          </cell>
          <cell r="M39">
            <v>510</v>
          </cell>
          <cell r="N39">
            <v>510</v>
          </cell>
          <cell r="O39">
            <v>1530</v>
          </cell>
          <cell r="P39">
            <v>515</v>
          </cell>
          <cell r="Q39">
            <v>515</v>
          </cell>
          <cell r="R39">
            <v>515</v>
          </cell>
          <cell r="S39">
            <v>1545</v>
          </cell>
          <cell r="T39">
            <v>6090</v>
          </cell>
        </row>
        <row r="40">
          <cell r="B40" t="str">
            <v>Benefits</v>
          </cell>
          <cell r="C40">
            <v>0</v>
          </cell>
          <cell r="D40">
            <v>490</v>
          </cell>
          <cell r="E40">
            <v>490</v>
          </cell>
          <cell r="F40">
            <v>490</v>
          </cell>
          <cell r="G40">
            <v>1470</v>
          </cell>
          <cell r="H40">
            <v>495</v>
          </cell>
          <cell r="I40">
            <v>495</v>
          </cell>
          <cell r="J40">
            <v>495</v>
          </cell>
          <cell r="K40">
            <v>1485</v>
          </cell>
          <cell r="L40">
            <v>500</v>
          </cell>
          <cell r="M40">
            <v>500</v>
          </cell>
          <cell r="N40">
            <v>500</v>
          </cell>
          <cell r="O40">
            <v>1500</v>
          </cell>
          <cell r="P40">
            <v>505</v>
          </cell>
          <cell r="Q40">
            <v>505</v>
          </cell>
          <cell r="R40">
            <v>505</v>
          </cell>
          <cell r="S40">
            <v>1515</v>
          </cell>
          <cell r="T40">
            <v>5970</v>
          </cell>
        </row>
        <row r="41">
          <cell r="B41" t="str">
            <v>Travel</v>
          </cell>
          <cell r="C41">
            <v>0</v>
          </cell>
          <cell r="D41">
            <v>480</v>
          </cell>
          <cell r="E41">
            <v>480</v>
          </cell>
          <cell r="F41">
            <v>480</v>
          </cell>
          <cell r="G41">
            <v>1440</v>
          </cell>
          <cell r="H41">
            <v>485</v>
          </cell>
          <cell r="I41">
            <v>485</v>
          </cell>
          <cell r="J41">
            <v>485</v>
          </cell>
          <cell r="K41">
            <v>1455</v>
          </cell>
          <cell r="L41">
            <v>490</v>
          </cell>
          <cell r="M41">
            <v>490</v>
          </cell>
          <cell r="N41">
            <v>490</v>
          </cell>
          <cell r="O41">
            <v>1470</v>
          </cell>
          <cell r="P41">
            <v>495</v>
          </cell>
          <cell r="Q41">
            <v>495</v>
          </cell>
          <cell r="R41">
            <v>495</v>
          </cell>
          <cell r="S41">
            <v>1485</v>
          </cell>
          <cell r="T41">
            <v>5850</v>
          </cell>
        </row>
        <row r="42">
          <cell r="B42" t="str">
            <v>Contractor cost</v>
          </cell>
          <cell r="C42">
            <v>0</v>
          </cell>
          <cell r="D42">
            <v>470</v>
          </cell>
          <cell r="E42">
            <v>470</v>
          </cell>
          <cell r="F42">
            <v>470</v>
          </cell>
          <cell r="G42">
            <v>1410</v>
          </cell>
          <cell r="H42">
            <v>475</v>
          </cell>
          <cell r="I42">
            <v>475</v>
          </cell>
          <cell r="J42">
            <v>475</v>
          </cell>
          <cell r="K42">
            <v>1425</v>
          </cell>
          <cell r="L42">
            <v>480</v>
          </cell>
          <cell r="M42">
            <v>480</v>
          </cell>
          <cell r="N42">
            <v>480</v>
          </cell>
          <cell r="O42">
            <v>1440</v>
          </cell>
          <cell r="P42">
            <v>485</v>
          </cell>
          <cell r="Q42">
            <v>485</v>
          </cell>
          <cell r="R42">
            <v>485</v>
          </cell>
          <cell r="S42">
            <v>1455</v>
          </cell>
          <cell r="T42">
            <v>5730</v>
          </cell>
        </row>
        <row r="43">
          <cell r="B43" t="str">
            <v>Other</v>
          </cell>
          <cell r="C43">
            <v>0</v>
          </cell>
          <cell r="D43">
            <v>460</v>
          </cell>
          <cell r="E43">
            <v>460</v>
          </cell>
          <cell r="F43">
            <v>460</v>
          </cell>
          <cell r="G43">
            <v>1380</v>
          </cell>
          <cell r="H43">
            <v>465</v>
          </cell>
          <cell r="I43">
            <v>465</v>
          </cell>
          <cell r="J43">
            <v>465</v>
          </cell>
          <cell r="K43">
            <v>1395</v>
          </cell>
          <cell r="L43">
            <v>470</v>
          </cell>
          <cell r="M43">
            <v>470</v>
          </cell>
          <cell r="N43">
            <v>470</v>
          </cell>
          <cell r="O43">
            <v>1410</v>
          </cell>
          <cell r="P43">
            <v>475</v>
          </cell>
          <cell r="Q43">
            <v>475</v>
          </cell>
          <cell r="R43">
            <v>475</v>
          </cell>
          <cell r="S43">
            <v>1425</v>
          </cell>
          <cell r="T43">
            <v>5610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2425</v>
          </cell>
          <cell r="I69">
            <v>2425</v>
          </cell>
          <cell r="J69">
            <v>2425</v>
          </cell>
          <cell r="K69">
            <v>7275</v>
          </cell>
          <cell r="L69">
            <v>2450</v>
          </cell>
          <cell r="M69">
            <v>2450</v>
          </cell>
          <cell r="N69">
            <v>2450</v>
          </cell>
          <cell r="O69">
            <v>7350</v>
          </cell>
          <cell r="P69">
            <v>2475</v>
          </cell>
          <cell r="Q69">
            <v>2475</v>
          </cell>
          <cell r="R69">
            <v>2475</v>
          </cell>
          <cell r="S69">
            <v>7425</v>
          </cell>
          <cell r="T69">
            <v>29250</v>
          </cell>
        </row>
        <row r="73">
          <cell r="B73" t="str">
            <v xml:space="preserve">Salary expenses </v>
          </cell>
          <cell r="C73">
            <v>0</v>
          </cell>
          <cell r="D73">
            <v>600</v>
          </cell>
          <cell r="E73">
            <v>600</v>
          </cell>
          <cell r="F73">
            <v>600</v>
          </cell>
          <cell r="G73">
            <v>1800</v>
          </cell>
          <cell r="H73">
            <v>625</v>
          </cell>
          <cell r="I73">
            <v>625</v>
          </cell>
          <cell r="J73">
            <v>625</v>
          </cell>
          <cell r="K73">
            <v>1875</v>
          </cell>
          <cell r="L73">
            <v>650</v>
          </cell>
          <cell r="M73">
            <v>650</v>
          </cell>
          <cell r="N73">
            <v>650</v>
          </cell>
          <cell r="O73">
            <v>1950</v>
          </cell>
          <cell r="P73">
            <v>675</v>
          </cell>
          <cell r="Q73">
            <v>675</v>
          </cell>
          <cell r="R73">
            <v>675</v>
          </cell>
          <cell r="S73">
            <v>2025</v>
          </cell>
          <cell r="T73">
            <v>7650</v>
          </cell>
        </row>
        <row r="74">
          <cell r="B74" t="str">
            <v>Payroll Taxes</v>
          </cell>
          <cell r="C74">
            <v>0</v>
          </cell>
          <cell r="D74">
            <v>590</v>
          </cell>
          <cell r="E74">
            <v>590</v>
          </cell>
          <cell r="F74">
            <v>590</v>
          </cell>
          <cell r="G74">
            <v>1770</v>
          </cell>
          <cell r="H74">
            <v>615</v>
          </cell>
          <cell r="I74">
            <v>615</v>
          </cell>
          <cell r="J74">
            <v>615</v>
          </cell>
          <cell r="K74">
            <v>1845</v>
          </cell>
          <cell r="L74">
            <v>640</v>
          </cell>
          <cell r="M74">
            <v>640</v>
          </cell>
          <cell r="N74">
            <v>640</v>
          </cell>
          <cell r="O74">
            <v>1920</v>
          </cell>
          <cell r="P74">
            <v>665</v>
          </cell>
          <cell r="Q74">
            <v>665</v>
          </cell>
          <cell r="R74">
            <v>665</v>
          </cell>
          <cell r="S74">
            <v>1995</v>
          </cell>
          <cell r="T74">
            <v>7530</v>
          </cell>
        </row>
        <row r="75">
          <cell r="B75" t="str">
            <v>Advertising</v>
          </cell>
          <cell r="C75">
            <v>0</v>
          </cell>
          <cell r="D75">
            <v>580</v>
          </cell>
          <cell r="E75">
            <v>580</v>
          </cell>
          <cell r="F75">
            <v>580</v>
          </cell>
          <cell r="G75">
            <v>1740</v>
          </cell>
          <cell r="H75">
            <v>605</v>
          </cell>
          <cell r="I75">
            <v>605</v>
          </cell>
          <cell r="J75">
            <v>605</v>
          </cell>
          <cell r="K75">
            <v>1815</v>
          </cell>
          <cell r="L75">
            <v>630</v>
          </cell>
          <cell r="M75">
            <v>630</v>
          </cell>
          <cell r="N75">
            <v>630</v>
          </cell>
          <cell r="O75">
            <v>1890</v>
          </cell>
          <cell r="P75">
            <v>655</v>
          </cell>
          <cell r="Q75">
            <v>655</v>
          </cell>
          <cell r="R75">
            <v>655</v>
          </cell>
          <cell r="S75">
            <v>1965</v>
          </cell>
          <cell r="T75">
            <v>7410</v>
          </cell>
        </row>
        <row r="76">
          <cell r="B76" t="str">
            <v>Maintanence</v>
          </cell>
          <cell r="C76">
            <v>0</v>
          </cell>
          <cell r="D76">
            <v>570</v>
          </cell>
          <cell r="E76">
            <v>570</v>
          </cell>
          <cell r="F76">
            <v>570</v>
          </cell>
          <cell r="G76">
            <v>1710</v>
          </cell>
          <cell r="H76">
            <v>595</v>
          </cell>
          <cell r="I76">
            <v>595</v>
          </cell>
          <cell r="J76">
            <v>595</v>
          </cell>
          <cell r="K76">
            <v>1785</v>
          </cell>
          <cell r="L76">
            <v>620</v>
          </cell>
          <cell r="M76">
            <v>620</v>
          </cell>
          <cell r="N76">
            <v>620</v>
          </cell>
          <cell r="O76">
            <v>1860</v>
          </cell>
          <cell r="P76">
            <v>645</v>
          </cell>
          <cell r="Q76">
            <v>645</v>
          </cell>
          <cell r="R76">
            <v>645</v>
          </cell>
          <cell r="S76">
            <v>1935</v>
          </cell>
          <cell r="T76">
            <v>7290</v>
          </cell>
        </row>
        <row r="77">
          <cell r="B77" t="str">
            <v>Accounting/Finance</v>
          </cell>
          <cell r="C77">
            <v>0</v>
          </cell>
          <cell r="D77">
            <v>560</v>
          </cell>
          <cell r="E77">
            <v>560</v>
          </cell>
          <cell r="F77">
            <v>560</v>
          </cell>
          <cell r="G77">
            <v>1680</v>
          </cell>
          <cell r="H77">
            <v>585</v>
          </cell>
          <cell r="I77">
            <v>585</v>
          </cell>
          <cell r="J77">
            <v>585</v>
          </cell>
          <cell r="K77">
            <v>1755</v>
          </cell>
          <cell r="L77">
            <v>610</v>
          </cell>
          <cell r="M77">
            <v>610</v>
          </cell>
          <cell r="N77">
            <v>610</v>
          </cell>
          <cell r="O77">
            <v>1830</v>
          </cell>
          <cell r="P77">
            <v>635</v>
          </cell>
          <cell r="Q77">
            <v>635</v>
          </cell>
          <cell r="R77">
            <v>635</v>
          </cell>
          <cell r="S77">
            <v>1905</v>
          </cell>
          <cell r="T77">
            <v>7170</v>
          </cell>
        </row>
        <row r="78">
          <cell r="B78" t="str">
            <v>Travel</v>
          </cell>
          <cell r="C78">
            <v>0</v>
          </cell>
          <cell r="D78">
            <v>550</v>
          </cell>
          <cell r="E78">
            <v>550</v>
          </cell>
          <cell r="F78">
            <v>550</v>
          </cell>
          <cell r="G78">
            <v>1650</v>
          </cell>
          <cell r="H78">
            <v>575</v>
          </cell>
          <cell r="I78">
            <v>575</v>
          </cell>
          <cell r="J78">
            <v>575</v>
          </cell>
          <cell r="K78">
            <v>1725</v>
          </cell>
          <cell r="L78">
            <v>600</v>
          </cell>
          <cell r="M78">
            <v>600</v>
          </cell>
          <cell r="N78">
            <v>600</v>
          </cell>
          <cell r="O78">
            <v>1800</v>
          </cell>
          <cell r="P78">
            <v>625</v>
          </cell>
          <cell r="Q78">
            <v>625</v>
          </cell>
          <cell r="R78">
            <v>625</v>
          </cell>
          <cell r="S78">
            <v>1875</v>
          </cell>
          <cell r="T78">
            <v>7050</v>
          </cell>
        </row>
        <row r="79">
          <cell r="B79" t="str">
            <v>Depreciation</v>
          </cell>
          <cell r="C79">
            <v>0</v>
          </cell>
          <cell r="D79">
            <v>540</v>
          </cell>
          <cell r="E79">
            <v>540</v>
          </cell>
          <cell r="F79">
            <v>540</v>
          </cell>
          <cell r="G79">
            <v>1620</v>
          </cell>
          <cell r="H79">
            <v>565</v>
          </cell>
          <cell r="I79">
            <v>565</v>
          </cell>
          <cell r="J79">
            <v>565</v>
          </cell>
          <cell r="K79">
            <v>1695</v>
          </cell>
          <cell r="L79">
            <v>590</v>
          </cell>
          <cell r="M79">
            <v>590</v>
          </cell>
          <cell r="N79">
            <v>590</v>
          </cell>
          <cell r="O79">
            <v>1770</v>
          </cell>
          <cell r="P79">
            <v>615</v>
          </cell>
          <cell r="Q79">
            <v>615</v>
          </cell>
          <cell r="R79">
            <v>615</v>
          </cell>
          <cell r="S79">
            <v>1845</v>
          </cell>
          <cell r="T79">
            <v>6930</v>
          </cell>
        </row>
        <row r="80">
          <cell r="B80" t="str">
            <v>Rent/Lease</v>
          </cell>
          <cell r="C80">
            <v>0</v>
          </cell>
          <cell r="D80">
            <v>530</v>
          </cell>
          <cell r="E80">
            <v>530</v>
          </cell>
          <cell r="F80">
            <v>530</v>
          </cell>
          <cell r="G80">
            <v>1590</v>
          </cell>
          <cell r="H80">
            <v>555</v>
          </cell>
          <cell r="I80">
            <v>555</v>
          </cell>
          <cell r="J80">
            <v>555</v>
          </cell>
          <cell r="K80">
            <v>1665</v>
          </cell>
          <cell r="L80">
            <v>580</v>
          </cell>
          <cell r="M80">
            <v>580</v>
          </cell>
          <cell r="N80">
            <v>580</v>
          </cell>
          <cell r="O80">
            <v>1740</v>
          </cell>
          <cell r="P80">
            <v>605</v>
          </cell>
          <cell r="Q80">
            <v>605</v>
          </cell>
          <cell r="R80">
            <v>605</v>
          </cell>
          <cell r="S80">
            <v>1815</v>
          </cell>
          <cell r="T80">
            <v>6810</v>
          </cell>
        </row>
        <row r="81">
          <cell r="B81" t="str">
            <v>Delivery Expenses</v>
          </cell>
          <cell r="C81">
            <v>0</v>
          </cell>
          <cell r="D81">
            <v>520</v>
          </cell>
          <cell r="E81">
            <v>520</v>
          </cell>
          <cell r="F81">
            <v>520</v>
          </cell>
          <cell r="G81">
            <v>1560</v>
          </cell>
          <cell r="H81">
            <v>545</v>
          </cell>
          <cell r="I81">
            <v>545</v>
          </cell>
          <cell r="J81">
            <v>545</v>
          </cell>
          <cell r="K81">
            <v>1635</v>
          </cell>
          <cell r="L81">
            <v>570</v>
          </cell>
          <cell r="M81">
            <v>570</v>
          </cell>
          <cell r="N81">
            <v>570</v>
          </cell>
          <cell r="O81">
            <v>1710</v>
          </cell>
          <cell r="P81">
            <v>595</v>
          </cell>
          <cell r="Q81">
            <v>595</v>
          </cell>
          <cell r="R81">
            <v>595</v>
          </cell>
          <cell r="S81">
            <v>1785</v>
          </cell>
          <cell r="T81">
            <v>6690</v>
          </cell>
        </row>
        <row r="82">
          <cell r="B82" t="str">
            <v>Utilities/Telephone</v>
          </cell>
          <cell r="C82">
            <v>0</v>
          </cell>
          <cell r="D82">
            <v>510</v>
          </cell>
          <cell r="E82">
            <v>510</v>
          </cell>
          <cell r="F82">
            <v>510</v>
          </cell>
          <cell r="G82">
            <v>1530</v>
          </cell>
          <cell r="H82">
            <v>535</v>
          </cell>
          <cell r="I82">
            <v>535</v>
          </cell>
          <cell r="J82">
            <v>535</v>
          </cell>
          <cell r="K82">
            <v>1605</v>
          </cell>
          <cell r="L82">
            <v>560</v>
          </cell>
          <cell r="M82">
            <v>560</v>
          </cell>
          <cell r="N82">
            <v>560</v>
          </cell>
          <cell r="O82">
            <v>1680</v>
          </cell>
          <cell r="P82">
            <v>585</v>
          </cell>
          <cell r="Q82">
            <v>585</v>
          </cell>
          <cell r="R82">
            <v>585</v>
          </cell>
          <cell r="S82">
            <v>1755</v>
          </cell>
          <cell r="T82">
            <v>6570</v>
          </cell>
        </row>
        <row r="83">
          <cell r="B83" t="str">
            <v>Insurance</v>
          </cell>
          <cell r="C83">
            <v>0</v>
          </cell>
          <cell r="D83">
            <v>500</v>
          </cell>
          <cell r="E83">
            <v>500</v>
          </cell>
          <cell r="F83">
            <v>500</v>
          </cell>
          <cell r="G83">
            <v>1500</v>
          </cell>
          <cell r="H83">
            <v>525</v>
          </cell>
          <cell r="I83">
            <v>525</v>
          </cell>
          <cell r="J83">
            <v>525</v>
          </cell>
          <cell r="K83">
            <v>1575</v>
          </cell>
          <cell r="L83">
            <v>550</v>
          </cell>
          <cell r="M83">
            <v>550</v>
          </cell>
          <cell r="N83">
            <v>550</v>
          </cell>
          <cell r="O83">
            <v>1650</v>
          </cell>
          <cell r="P83">
            <v>575</v>
          </cell>
          <cell r="Q83">
            <v>575</v>
          </cell>
          <cell r="R83">
            <v>575</v>
          </cell>
          <cell r="S83">
            <v>1725</v>
          </cell>
          <cell r="T83">
            <v>6450</v>
          </cell>
        </row>
        <row r="84">
          <cell r="B84" t="str">
            <v>Property Taxes</v>
          </cell>
          <cell r="C84">
            <v>0</v>
          </cell>
          <cell r="D84">
            <v>490</v>
          </cell>
          <cell r="E84">
            <v>490</v>
          </cell>
          <cell r="F84">
            <v>490</v>
          </cell>
          <cell r="G84">
            <v>1470</v>
          </cell>
          <cell r="H84">
            <v>515</v>
          </cell>
          <cell r="I84">
            <v>515</v>
          </cell>
          <cell r="J84">
            <v>515</v>
          </cell>
          <cell r="K84">
            <v>1545</v>
          </cell>
          <cell r="L84">
            <v>540</v>
          </cell>
          <cell r="M84">
            <v>540</v>
          </cell>
          <cell r="N84">
            <v>540</v>
          </cell>
          <cell r="O84">
            <v>1620</v>
          </cell>
          <cell r="P84">
            <v>565</v>
          </cell>
          <cell r="Q84">
            <v>565</v>
          </cell>
          <cell r="R84">
            <v>565</v>
          </cell>
          <cell r="S84">
            <v>1695</v>
          </cell>
          <cell r="T84">
            <v>6330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6840</v>
          </cell>
          <cell r="I103">
            <v>6840</v>
          </cell>
          <cell r="J103">
            <v>6840</v>
          </cell>
          <cell r="K103">
            <v>20520</v>
          </cell>
          <cell r="L103">
            <v>7140</v>
          </cell>
          <cell r="M103">
            <v>7140</v>
          </cell>
          <cell r="N103">
            <v>7140</v>
          </cell>
          <cell r="O103">
            <v>21420</v>
          </cell>
          <cell r="P103">
            <v>7440</v>
          </cell>
          <cell r="Q103">
            <v>7440</v>
          </cell>
          <cell r="R103">
            <v>7440</v>
          </cell>
          <cell r="S103">
            <v>22320</v>
          </cell>
          <cell r="T103">
            <v>83880</v>
          </cell>
        </row>
        <row r="106">
          <cell r="B106" t="str">
            <v>Profit</v>
          </cell>
          <cell r="D106">
            <v>14460</v>
          </cell>
          <cell r="E106">
            <v>15060</v>
          </cell>
          <cell r="F106">
            <v>15660</v>
          </cell>
          <cell r="G106">
            <v>45180</v>
          </cell>
          <cell r="H106">
            <v>15935</v>
          </cell>
          <cell r="I106">
            <v>16535</v>
          </cell>
          <cell r="J106">
            <v>17135</v>
          </cell>
          <cell r="K106">
            <v>49605</v>
          </cell>
          <cell r="L106">
            <v>17410</v>
          </cell>
          <cell r="M106">
            <v>18010</v>
          </cell>
          <cell r="N106">
            <v>18610</v>
          </cell>
          <cell r="O106">
            <v>54030</v>
          </cell>
          <cell r="P106">
            <v>18885</v>
          </cell>
          <cell r="Q106">
            <v>19485</v>
          </cell>
          <cell r="R106">
            <v>20085</v>
          </cell>
          <cell r="S106">
            <v>58455</v>
          </cell>
          <cell r="T106">
            <v>207270</v>
          </cell>
        </row>
      </sheetData>
      <sheetData sheetId="6" refreshError="1">
        <row r="5">
          <cell r="B5" t="str">
            <v>Product #1</v>
          </cell>
          <cell r="C5">
            <v>0</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C6">
            <v>0</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C7">
            <v>0</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C8">
            <v>0</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C9">
            <v>0</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C10">
            <v>0</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C11">
            <v>0</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C12">
            <v>0</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C13">
            <v>0</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C14">
            <v>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C15">
            <v>0</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C16">
            <v>0</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C39">
            <v>0</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C40">
            <v>0</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C41">
            <v>0</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C42">
            <v>0</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C43">
            <v>0</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C73">
            <v>0</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C74">
            <v>0</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C75">
            <v>0</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C76">
            <v>0</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C77">
            <v>0</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C78">
            <v>0</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C79">
            <v>0</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C80">
            <v>0</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C81">
            <v>0</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C82">
            <v>0</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C83">
            <v>0</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C84">
            <v>0</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7" refreshError="1"/>
      <sheetData sheetId="8" refreshError="1"/>
      <sheetData sheetId="9" refreshError="1"/>
      <sheetData sheetId="10" refreshError="1">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cell r="Y34" t="str">
            <v>December</v>
          </cell>
          <cell r="Z34" t="e">
            <v>#REF!</v>
          </cell>
          <cell r="AE34" t="str">
            <v>December</v>
          </cell>
          <cell r="AF34">
            <v>15</v>
          </cell>
        </row>
        <row r="54">
          <cell r="B54" t="str">
            <v>Sales Category 16</v>
          </cell>
          <cell r="G54" t="e">
            <v>#DIV/0!</v>
          </cell>
          <cell r="K54" t="e">
            <v>#DIV/0!</v>
          </cell>
          <cell r="O54" t="e">
            <v>#DIV/0!</v>
          </cell>
          <cell r="S54" t="e">
            <v>#DIV/0!</v>
          </cell>
          <cell r="T54" t="e">
            <v>#DIV/0!</v>
          </cell>
        </row>
        <row r="55">
          <cell r="B55" t="str">
            <v>Sales Category 17</v>
          </cell>
          <cell r="G55" t="e">
            <v>#DIV/0!</v>
          </cell>
          <cell r="K55" t="e">
            <v>#DIV/0!</v>
          </cell>
          <cell r="O55" t="e">
            <v>#DIV/0!</v>
          </cell>
          <cell r="S55" t="e">
            <v>#DIV/0!</v>
          </cell>
          <cell r="T55" t="e">
            <v>#DIV/0!</v>
          </cell>
        </row>
        <row r="56">
          <cell r="B56" t="str">
            <v>Sales Category 18</v>
          </cell>
          <cell r="G56" t="e">
            <v>#DIV/0!</v>
          </cell>
          <cell r="K56" t="e">
            <v>#DIV/0!</v>
          </cell>
          <cell r="O56" t="e">
            <v>#DIV/0!</v>
          </cell>
          <cell r="S56" t="e">
            <v>#DIV/0!</v>
          </cell>
          <cell r="T56" t="e">
            <v>#DIV/0!</v>
          </cell>
        </row>
        <row r="57">
          <cell r="B57" t="str">
            <v>Sales Category 19</v>
          </cell>
          <cell r="G57" t="e">
            <v>#DIV/0!</v>
          </cell>
          <cell r="K57" t="e">
            <v>#DIV/0!</v>
          </cell>
          <cell r="O57" t="e">
            <v>#DIV/0!</v>
          </cell>
          <cell r="S57" t="e">
            <v>#DIV/0!</v>
          </cell>
          <cell r="T57" t="e">
            <v>#DIV/0!</v>
          </cell>
        </row>
        <row r="58">
          <cell r="B58" t="str">
            <v>Sales Category 20</v>
          </cell>
          <cell r="G58" t="e">
            <v>#DIV/0!</v>
          </cell>
          <cell r="K58" t="e">
            <v>#DIV/0!</v>
          </cell>
          <cell r="O58" t="e">
            <v>#DIV/0!</v>
          </cell>
          <cell r="S58" t="e">
            <v>#DIV/0!</v>
          </cell>
          <cell r="T58" t="e">
            <v>#DIV/0!</v>
          </cell>
        </row>
        <row r="59">
          <cell r="B59" t="str">
            <v>Sales Category 21</v>
          </cell>
          <cell r="G59" t="e">
            <v>#DIV/0!</v>
          </cell>
          <cell r="K59" t="e">
            <v>#DIV/0!</v>
          </cell>
          <cell r="O59" t="e">
            <v>#DIV/0!</v>
          </cell>
          <cell r="S59" t="e">
            <v>#DIV/0!</v>
          </cell>
          <cell r="T59" t="e">
            <v>#DIV/0!</v>
          </cell>
        </row>
        <row r="60">
          <cell r="B60" t="str">
            <v>Sales Category 22</v>
          </cell>
          <cell r="G60" t="e">
            <v>#DIV/0!</v>
          </cell>
          <cell r="K60" t="e">
            <v>#DIV/0!</v>
          </cell>
          <cell r="O60" t="e">
            <v>#DIV/0!</v>
          </cell>
          <cell r="S60" t="e">
            <v>#DIV/0!</v>
          </cell>
          <cell r="T60" t="e">
            <v>#DIV/0!</v>
          </cell>
        </row>
        <row r="61">
          <cell r="B61" t="str">
            <v>Sales Category 23</v>
          </cell>
          <cell r="G61" t="e">
            <v>#DIV/0!</v>
          </cell>
          <cell r="K61" t="e">
            <v>#DIV/0!</v>
          </cell>
          <cell r="O61" t="e">
            <v>#DIV/0!</v>
          </cell>
          <cell r="S61" t="e">
            <v>#DIV/0!</v>
          </cell>
          <cell r="T61" t="e">
            <v>#DIV/0!</v>
          </cell>
        </row>
        <row r="62">
          <cell r="B62" t="str">
            <v>Sales Category 24</v>
          </cell>
          <cell r="G62" t="e">
            <v>#DIV/0!</v>
          </cell>
          <cell r="K62" t="e">
            <v>#DIV/0!</v>
          </cell>
          <cell r="O62" t="e">
            <v>#DIV/0!</v>
          </cell>
          <cell r="S62" t="e">
            <v>#DIV/0!</v>
          </cell>
          <cell r="T62" t="e">
            <v>#DIV/0!</v>
          </cell>
        </row>
        <row r="63">
          <cell r="B63" t="str">
            <v>Sales Category 25</v>
          </cell>
          <cell r="G63" t="e">
            <v>#DIV/0!</v>
          </cell>
          <cell r="K63" t="e">
            <v>#DIV/0!</v>
          </cell>
          <cell r="O63" t="e">
            <v>#DIV/0!</v>
          </cell>
          <cell r="S63" t="e">
            <v>#DIV/0!</v>
          </cell>
          <cell r="T63" t="e">
            <v>#DIV/0!</v>
          </cell>
        </row>
        <row r="64">
          <cell r="B64" t="str">
            <v>Sales Category 26</v>
          </cell>
          <cell r="G64" t="e">
            <v>#DIV/0!</v>
          </cell>
          <cell r="K64" t="e">
            <v>#DIV/0!</v>
          </cell>
          <cell r="O64" t="e">
            <v>#DIV/0!</v>
          </cell>
          <cell r="S64" t="e">
            <v>#DIV/0!</v>
          </cell>
          <cell r="T64" t="e">
            <v>#DIV/0!</v>
          </cell>
        </row>
        <row r="65">
          <cell r="B65" t="str">
            <v>Sales Category 27</v>
          </cell>
          <cell r="G65" t="e">
            <v>#DIV/0!</v>
          </cell>
          <cell r="K65" t="e">
            <v>#DIV/0!</v>
          </cell>
          <cell r="O65" t="e">
            <v>#DIV/0!</v>
          </cell>
          <cell r="S65" t="e">
            <v>#DIV/0!</v>
          </cell>
          <cell r="T65" t="e">
            <v>#DIV/0!</v>
          </cell>
        </row>
        <row r="66">
          <cell r="B66" t="str">
            <v>Sales Category 28</v>
          </cell>
          <cell r="G66" t="e">
            <v>#DIV/0!</v>
          </cell>
          <cell r="K66" t="e">
            <v>#DIV/0!</v>
          </cell>
          <cell r="O66" t="e">
            <v>#DIV/0!</v>
          </cell>
          <cell r="S66" t="e">
            <v>#DIV/0!</v>
          </cell>
          <cell r="T66" t="e">
            <v>#DIV/0!</v>
          </cell>
        </row>
        <row r="67">
          <cell r="B67" t="str">
            <v>Sales Category 29</v>
          </cell>
          <cell r="G67" t="e">
            <v>#DIV/0!</v>
          </cell>
          <cell r="K67" t="e">
            <v>#DIV/0!</v>
          </cell>
          <cell r="O67" t="e">
            <v>#DIV/0!</v>
          </cell>
          <cell r="S67" t="e">
            <v>#DIV/0!</v>
          </cell>
          <cell r="T67" t="e">
            <v>#DIV/0!</v>
          </cell>
        </row>
        <row r="68">
          <cell r="B68" t="str">
            <v>Sales Category 30</v>
          </cell>
          <cell r="G68" t="e">
            <v>#DIV/0!</v>
          </cell>
          <cell r="K68" t="e">
            <v>#DIV/0!</v>
          </cell>
          <cell r="O68" t="e">
            <v>#DIV/0!</v>
          </cell>
          <cell r="S68" t="e">
            <v>#DIV/0!</v>
          </cell>
          <cell r="T68" t="e">
            <v>#DIV/0!</v>
          </cell>
        </row>
        <row r="87">
          <cell r="B87" t="str">
            <v>Sales Category 16</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row>
        <row r="88">
          <cell r="B88" t="str">
            <v>Sales Category 17</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row>
        <row r="89">
          <cell r="B89" t="str">
            <v>Sales Category 18</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row>
        <row r="90">
          <cell r="B90" t="str">
            <v>Sales Category 19</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row>
        <row r="91">
          <cell r="B91" t="str">
            <v>Sales Category 20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row>
        <row r="92">
          <cell r="B92" t="str">
            <v>Sales Category 21</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row>
        <row r="93">
          <cell r="B93" t="str">
            <v>Sales Category 22</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row>
        <row r="94">
          <cell r="B94" t="str">
            <v>Sales Category 23</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row>
        <row r="95">
          <cell r="B95" t="str">
            <v>Sales Category 24</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row>
        <row r="96">
          <cell r="B96" t="str">
            <v>Sales Category 25</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row>
        <row r="97">
          <cell r="B97" t="str">
            <v>Sales Category 26</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row>
        <row r="98">
          <cell r="B98" t="str">
            <v>Sales Category 27</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row>
        <row r="99">
          <cell r="B99" t="str">
            <v>Sales Category 28</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row>
        <row r="100">
          <cell r="B100" t="str">
            <v>Sales Category 29</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row>
        <row r="101">
          <cell r="B101" t="str">
            <v>Sales Category 30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efreshError="1"/>
      <sheetData sheetId="1" refreshError="1"/>
      <sheetData sheetId="2" refreshError="1">
        <row r="2">
          <cell r="B2" t="str">
            <v>是</v>
          </cell>
        </row>
        <row r="3">
          <cell r="B3" t="str">
            <v>否</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ource of Project Cost"/>
      <sheetName val="Expenditures Over Time"/>
      <sheetName val="Cumulative Project Costs"/>
      <sheetName val="Data Worksheet"/>
      <sheetName val="基本参数"/>
      <sheetName val="RANGES"/>
      <sheetName val="Dashboard data"/>
      <sheetName val="P&amp;L (CY Act)"/>
      <sheetName val="P&amp;L (CY Plan)"/>
      <sheetName val="P&amp;L (PY Act)"/>
      <sheetName val="Sales Fcst"/>
    </sheetNames>
    <sheetDataSet>
      <sheetData sheetId="0" refreshError="1"/>
      <sheetData sheetId="1">
        <row r="11">
          <cell r="D11">
            <v>0</v>
          </cell>
        </row>
        <row r="19">
          <cell r="D19">
            <v>0</v>
          </cell>
        </row>
        <row r="27">
          <cell r="D27">
            <v>0</v>
          </cell>
        </row>
        <row r="35">
          <cell r="D35">
            <v>0</v>
          </cell>
        </row>
        <row r="43">
          <cell r="D43">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主页"/>
      <sheetName val="支票信息"/>
      <sheetName val="收款人资料"/>
      <sheetName val="支票填写"/>
      <sheetName val="支票"/>
      <sheetName val="银行进账单"/>
    </sheetNames>
    <sheetDataSet>
      <sheetData sheetId="0" refreshError="1"/>
      <sheetData sheetId="1" refreshError="1"/>
      <sheetData sheetId="2" refreshError="1"/>
      <sheetData sheetId="3" refreshError="1">
        <row r="2">
          <cell r="D2" t="str">
            <v>支票号码</v>
          </cell>
        </row>
        <row r="3">
          <cell r="D3" t="str">
            <v>12525152</v>
          </cell>
        </row>
        <row r="4">
          <cell r="D4" t="str">
            <v>12525153</v>
          </cell>
        </row>
        <row r="5">
          <cell r="D5" t="str">
            <v>12525151</v>
          </cell>
        </row>
        <row r="6">
          <cell r="D6" t="str">
            <v>12525150</v>
          </cell>
        </row>
        <row r="7">
          <cell r="D7" t="str">
            <v>12512510</v>
          </cell>
        </row>
        <row r="8">
          <cell r="D8" t="str">
            <v>12515466</v>
          </cell>
        </row>
        <row r="9">
          <cell r="D9" t="str">
            <v>12545425</v>
          </cell>
        </row>
        <row r="10">
          <cell r="D10" t="str">
            <v>12545426</v>
          </cell>
        </row>
        <row r="11">
          <cell r="D11" t="str">
            <v>25315526545</v>
          </cell>
        </row>
        <row r="12">
          <cell r="D12" t="str">
            <v>251454584</v>
          </cell>
        </row>
        <row r="13">
          <cell r="D13" t="str">
            <v>25445485888</v>
          </cell>
        </row>
      </sheetData>
      <sheetData sheetId="4" refreshError="1"/>
      <sheetData sheetId="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efreshError="1">
        <row r="4">
          <cell r="B4" t="str">
            <v>人身险公司</v>
          </cell>
        </row>
        <row r="25">
          <cell r="B25" t="str">
            <v>否</v>
          </cell>
        </row>
      </sheetData>
      <sheetData sheetId="1" refreshError="1"/>
      <sheetData sheetId="2" refreshError="1">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efreshError="1">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个红_基本"/>
      <sheetName val="个红_退保2倍"/>
      <sheetName val="综合_个红"/>
      <sheetName val="非流动性"/>
      <sheetName val="graph"/>
    </sheetNames>
    <sheetDataSet>
      <sheetData sheetId="0" refreshError="1"/>
      <sheetData sheetId="1" refreshError="1"/>
      <sheetData sheetId="2" refreshError="1">
        <row r="6">
          <cell r="C6">
            <v>0.5</v>
          </cell>
        </row>
      </sheetData>
      <sheetData sheetId="3" refreshError="1"/>
      <sheetData sheetId="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主界面"/>
      <sheetName val="支票领购与使用输入"/>
      <sheetName val="部门明细查询"/>
      <sheetName val="汇总表"/>
      <sheetName val="按日期查询"/>
      <sheetName val="支票打印"/>
      <sheetName val="字段"/>
      <sheetName val="参数假设"/>
    </sheetNames>
    <sheetDataSet>
      <sheetData sheetId="0" refreshError="1"/>
      <sheetData sheetId="1" refreshError="1">
        <row r="9">
          <cell r="J9" t="str">
            <v>领  出  及  使  用</v>
          </cell>
        </row>
        <row r="10">
          <cell r="J10" t="str">
            <v>支票起始号码2</v>
          </cell>
        </row>
        <row r="13">
          <cell r="J13">
            <v>20023456</v>
          </cell>
        </row>
        <row r="14">
          <cell r="J14">
            <v>20023467</v>
          </cell>
        </row>
        <row r="16">
          <cell r="J16">
            <v>30023456</v>
          </cell>
        </row>
      </sheetData>
      <sheetData sheetId="2" refreshError="1"/>
      <sheetData sheetId="3" refreshError="1"/>
      <sheetData sheetId="4" refreshError="1"/>
      <sheetData sheetId="5" refreshError="1"/>
      <sheetData sheetId="6" refreshError="1">
        <row r="10">
          <cell r="C10" t="str">
            <v>部门名称</v>
          </cell>
          <cell r="F10" t="str">
            <v>支票负责人</v>
          </cell>
          <cell r="L10" t="str">
            <v>票据类型</v>
          </cell>
          <cell r="M10" t="str">
            <v>开户银行</v>
          </cell>
        </row>
        <row r="11">
          <cell r="C11" t="str">
            <v>商务1部</v>
          </cell>
          <cell r="F11" t="str">
            <v>黄瑞</v>
          </cell>
          <cell r="L11" t="str">
            <v>转账支票</v>
          </cell>
          <cell r="M11" t="str">
            <v>工商银行</v>
          </cell>
        </row>
        <row r="12">
          <cell r="C12" t="str">
            <v>商务2部</v>
          </cell>
          <cell r="F12" t="str">
            <v>晁伟</v>
          </cell>
          <cell r="L12" t="str">
            <v>现金支票</v>
          </cell>
          <cell r="M12" t="str">
            <v>中国银行</v>
          </cell>
        </row>
        <row r="13">
          <cell r="C13" t="str">
            <v>商务3部</v>
          </cell>
          <cell r="F13" t="str">
            <v>李积</v>
          </cell>
          <cell r="L13" t="str">
            <v>有价证券</v>
          </cell>
          <cell r="M13" t="str">
            <v>农业银行</v>
          </cell>
        </row>
        <row r="14">
          <cell r="C14" t="str">
            <v>商务4部</v>
          </cell>
          <cell r="F14" t="str">
            <v>何学</v>
          </cell>
          <cell r="M14" t="str">
            <v>建设银行</v>
          </cell>
        </row>
        <row r="15">
          <cell r="C15" t="str">
            <v>商务5部</v>
          </cell>
          <cell r="F15" t="str">
            <v>马维</v>
          </cell>
          <cell r="M15" t="str">
            <v>商业银行</v>
          </cell>
        </row>
        <row r="16">
          <cell r="C16" t="str">
            <v>其他</v>
          </cell>
          <cell r="F16" t="str">
            <v>李干事</v>
          </cell>
          <cell r="M16" t="str">
            <v>交通银行</v>
          </cell>
        </row>
        <row r="17">
          <cell r="C17" t="str">
            <v>财务部</v>
          </cell>
          <cell r="F17" t="str">
            <v>裴会计</v>
          </cell>
          <cell r="M17" t="str">
            <v>花旗银行</v>
          </cell>
        </row>
      </sheetData>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I27"/>
  <sheetViews>
    <sheetView view="pageBreakPreview" zoomScale="85" zoomScaleNormal="80" zoomScaleSheetLayoutView="85" zoomScalePageLayoutView="80" workbookViewId="0">
      <selection activeCell="C20" sqref="C20:G20"/>
    </sheetView>
  </sheetViews>
  <sheetFormatPr defaultColWidth="8.875" defaultRowHeight="16.5"/>
  <cols>
    <col min="1" max="1" width="9" style="334" customWidth="1"/>
    <col min="2" max="2" width="20.875" style="334" customWidth="1"/>
    <col min="3" max="3" width="15.625" style="334" customWidth="1"/>
    <col min="4" max="4" width="4.625" style="334" customWidth="1"/>
    <col min="5" max="5" width="11.875" style="334" customWidth="1"/>
    <col min="6" max="6" width="4.5" style="334" customWidth="1"/>
    <col min="7" max="7" width="11.125" style="334" customWidth="1"/>
    <col min="8" max="8" width="7.375" style="334" customWidth="1"/>
    <col min="9" max="255" width="8.875" style="334"/>
    <col min="256" max="256" width="94.125" style="334" customWidth="1"/>
    <col min="257" max="257" width="4.125" style="334" customWidth="1"/>
    <col min="258" max="261" width="0" style="334" hidden="1" customWidth="1"/>
    <col min="262" max="511" width="8.875" style="334"/>
    <col min="512" max="512" width="94.125" style="334" customWidth="1"/>
    <col min="513" max="513" width="4.125" style="334" customWidth="1"/>
    <col min="514" max="517" width="0" style="334" hidden="1" customWidth="1"/>
    <col min="518" max="767" width="8.875" style="334"/>
    <col min="768" max="768" width="94.125" style="334" customWidth="1"/>
    <col min="769" max="769" width="4.125" style="334" customWidth="1"/>
    <col min="770" max="773" width="0" style="334" hidden="1" customWidth="1"/>
    <col min="774" max="1023" width="8.875" style="334"/>
    <col min="1024" max="1024" width="94.125" style="334" customWidth="1"/>
    <col min="1025" max="1025" width="4.125" style="334" customWidth="1"/>
    <col min="1026" max="1029" width="0" style="334" hidden="1" customWidth="1"/>
    <col min="1030" max="1279" width="8.875" style="334"/>
    <col min="1280" max="1280" width="94.125" style="334" customWidth="1"/>
    <col min="1281" max="1281" width="4.125" style="334" customWidth="1"/>
    <col min="1282" max="1285" width="0" style="334" hidden="1" customWidth="1"/>
    <col min="1286" max="1535" width="8.875" style="334"/>
    <col min="1536" max="1536" width="94.125" style="334" customWidth="1"/>
    <col min="1537" max="1537" width="4.125" style="334" customWidth="1"/>
    <col min="1538" max="1541" width="0" style="334" hidden="1" customWidth="1"/>
    <col min="1542" max="1791" width="8.875" style="334"/>
    <col min="1792" max="1792" width="94.125" style="334" customWidth="1"/>
    <col min="1793" max="1793" width="4.125" style="334" customWidth="1"/>
    <col min="1794" max="1797" width="0" style="334" hidden="1" customWidth="1"/>
    <col min="1798" max="2047" width="8.875" style="334"/>
    <col min="2048" max="2048" width="94.125" style="334" customWidth="1"/>
    <col min="2049" max="2049" width="4.125" style="334" customWidth="1"/>
    <col min="2050" max="2053" width="0" style="334" hidden="1" customWidth="1"/>
    <col min="2054" max="2303" width="8.875" style="334"/>
    <col min="2304" max="2304" width="94.125" style="334" customWidth="1"/>
    <col min="2305" max="2305" width="4.125" style="334" customWidth="1"/>
    <col min="2306" max="2309" width="0" style="334" hidden="1" customWidth="1"/>
    <col min="2310" max="2559" width="8.875" style="334"/>
    <col min="2560" max="2560" width="94.125" style="334" customWidth="1"/>
    <col min="2561" max="2561" width="4.125" style="334" customWidth="1"/>
    <col min="2562" max="2565" width="0" style="334" hidden="1" customWidth="1"/>
    <col min="2566" max="2815" width="8.875" style="334"/>
    <col min="2816" max="2816" width="94.125" style="334" customWidth="1"/>
    <col min="2817" max="2817" width="4.125" style="334" customWidth="1"/>
    <col min="2818" max="2821" width="0" style="334" hidden="1" customWidth="1"/>
    <col min="2822" max="3071" width="8.875" style="334"/>
    <col min="3072" max="3072" width="94.125" style="334" customWidth="1"/>
    <col min="3073" max="3073" width="4.125" style="334" customWidth="1"/>
    <col min="3074" max="3077" width="0" style="334" hidden="1" customWidth="1"/>
    <col min="3078" max="3327" width="8.875" style="334"/>
    <col min="3328" max="3328" width="94.125" style="334" customWidth="1"/>
    <col min="3329" max="3329" width="4.125" style="334" customWidth="1"/>
    <col min="3330" max="3333" width="0" style="334" hidden="1" customWidth="1"/>
    <col min="3334" max="3583" width="8.875" style="334"/>
    <col min="3584" max="3584" width="94.125" style="334" customWidth="1"/>
    <col min="3585" max="3585" width="4.125" style="334" customWidth="1"/>
    <col min="3586" max="3589" width="0" style="334" hidden="1" customWidth="1"/>
    <col min="3590" max="3839" width="8.875" style="334"/>
    <col min="3840" max="3840" width="94.125" style="334" customWidth="1"/>
    <col min="3841" max="3841" width="4.125" style="334" customWidth="1"/>
    <col min="3842" max="3845" width="0" style="334" hidden="1" customWidth="1"/>
    <col min="3846" max="4095" width="8.875" style="334"/>
    <col min="4096" max="4096" width="94.125" style="334" customWidth="1"/>
    <col min="4097" max="4097" width="4.125" style="334" customWidth="1"/>
    <col min="4098" max="4101" width="0" style="334" hidden="1" customWidth="1"/>
    <col min="4102" max="4351" width="8.875" style="334"/>
    <col min="4352" max="4352" width="94.125" style="334" customWidth="1"/>
    <col min="4353" max="4353" width="4.125" style="334" customWidth="1"/>
    <col min="4354" max="4357" width="0" style="334" hidden="1" customWidth="1"/>
    <col min="4358" max="4607" width="8.875" style="334"/>
    <col min="4608" max="4608" width="94.125" style="334" customWidth="1"/>
    <col min="4609" max="4609" width="4.125" style="334" customWidth="1"/>
    <col min="4610" max="4613" width="0" style="334" hidden="1" customWidth="1"/>
    <col min="4614" max="4863" width="8.875" style="334"/>
    <col min="4864" max="4864" width="94.125" style="334" customWidth="1"/>
    <col min="4865" max="4865" width="4.125" style="334" customWidth="1"/>
    <col min="4866" max="4869" width="0" style="334" hidden="1" customWidth="1"/>
    <col min="4870" max="5119" width="8.875" style="334"/>
    <col min="5120" max="5120" width="94.125" style="334" customWidth="1"/>
    <col min="5121" max="5121" width="4.125" style="334" customWidth="1"/>
    <col min="5122" max="5125" width="0" style="334" hidden="1" customWidth="1"/>
    <col min="5126" max="5375" width="8.875" style="334"/>
    <col min="5376" max="5376" width="94.125" style="334" customWidth="1"/>
    <col min="5377" max="5377" width="4.125" style="334" customWidth="1"/>
    <col min="5378" max="5381" width="0" style="334" hidden="1" customWidth="1"/>
    <col min="5382" max="5631" width="8.875" style="334"/>
    <col min="5632" max="5632" width="94.125" style="334" customWidth="1"/>
    <col min="5633" max="5633" width="4.125" style="334" customWidth="1"/>
    <col min="5634" max="5637" width="0" style="334" hidden="1" customWidth="1"/>
    <col min="5638" max="5887" width="8.875" style="334"/>
    <col min="5888" max="5888" width="94.125" style="334" customWidth="1"/>
    <col min="5889" max="5889" width="4.125" style="334" customWidth="1"/>
    <col min="5890" max="5893" width="0" style="334" hidden="1" customWidth="1"/>
    <col min="5894" max="6143" width="8.875" style="334"/>
    <col min="6144" max="6144" width="94.125" style="334" customWidth="1"/>
    <col min="6145" max="6145" width="4.125" style="334" customWidth="1"/>
    <col min="6146" max="6149" width="0" style="334" hidden="1" customWidth="1"/>
    <col min="6150" max="6399" width="8.875" style="334"/>
    <col min="6400" max="6400" width="94.125" style="334" customWidth="1"/>
    <col min="6401" max="6401" width="4.125" style="334" customWidth="1"/>
    <col min="6402" max="6405" width="0" style="334" hidden="1" customWidth="1"/>
    <col min="6406" max="6655" width="8.875" style="334"/>
    <col min="6656" max="6656" width="94.125" style="334" customWidth="1"/>
    <col min="6657" max="6657" width="4.125" style="334" customWidth="1"/>
    <col min="6658" max="6661" width="0" style="334" hidden="1" customWidth="1"/>
    <col min="6662" max="6911" width="8.875" style="334"/>
    <col min="6912" max="6912" width="94.125" style="334" customWidth="1"/>
    <col min="6913" max="6913" width="4.125" style="334" customWidth="1"/>
    <col min="6914" max="6917" width="0" style="334" hidden="1" customWidth="1"/>
    <col min="6918" max="7167" width="8.875" style="334"/>
    <col min="7168" max="7168" width="94.125" style="334" customWidth="1"/>
    <col min="7169" max="7169" width="4.125" style="334" customWidth="1"/>
    <col min="7170" max="7173" width="0" style="334" hidden="1" customWidth="1"/>
    <col min="7174" max="7423" width="8.875" style="334"/>
    <col min="7424" max="7424" width="94.125" style="334" customWidth="1"/>
    <col min="7425" max="7425" width="4.125" style="334" customWidth="1"/>
    <col min="7426" max="7429" width="0" style="334" hidden="1" customWidth="1"/>
    <col min="7430" max="7679" width="8.875" style="334"/>
    <col min="7680" max="7680" width="94.125" style="334" customWidth="1"/>
    <col min="7681" max="7681" width="4.125" style="334" customWidth="1"/>
    <col min="7682" max="7685" width="0" style="334" hidden="1" customWidth="1"/>
    <col min="7686" max="7935" width="8.875" style="334"/>
    <col min="7936" max="7936" width="94.125" style="334" customWidth="1"/>
    <col min="7937" max="7937" width="4.125" style="334" customWidth="1"/>
    <col min="7938" max="7941" width="0" style="334" hidden="1" customWidth="1"/>
    <col min="7942" max="8191" width="8.875" style="334"/>
    <col min="8192" max="8192" width="94.125" style="334" customWidth="1"/>
    <col min="8193" max="8193" width="4.125" style="334" customWidth="1"/>
    <col min="8194" max="8197" width="0" style="334" hidden="1" customWidth="1"/>
    <col min="8198" max="8447" width="8.875" style="334"/>
    <col min="8448" max="8448" width="94.125" style="334" customWidth="1"/>
    <col min="8449" max="8449" width="4.125" style="334" customWidth="1"/>
    <col min="8450" max="8453" width="0" style="334" hidden="1" customWidth="1"/>
    <col min="8454" max="8703" width="8.875" style="334"/>
    <col min="8704" max="8704" width="94.125" style="334" customWidth="1"/>
    <col min="8705" max="8705" width="4.125" style="334" customWidth="1"/>
    <col min="8706" max="8709" width="0" style="334" hidden="1" customWidth="1"/>
    <col min="8710" max="8959" width="8.875" style="334"/>
    <col min="8960" max="8960" width="94.125" style="334" customWidth="1"/>
    <col min="8961" max="8961" width="4.125" style="334" customWidth="1"/>
    <col min="8962" max="8965" width="0" style="334" hidden="1" customWidth="1"/>
    <col min="8966" max="9215" width="8.875" style="334"/>
    <col min="9216" max="9216" width="94.125" style="334" customWidth="1"/>
    <col min="9217" max="9217" width="4.125" style="334" customWidth="1"/>
    <col min="9218" max="9221" width="0" style="334" hidden="1" customWidth="1"/>
    <col min="9222" max="9471" width="8.875" style="334"/>
    <col min="9472" max="9472" width="94.125" style="334" customWidth="1"/>
    <col min="9473" max="9473" width="4.125" style="334" customWidth="1"/>
    <col min="9474" max="9477" width="0" style="334" hidden="1" customWidth="1"/>
    <col min="9478" max="9727" width="8.875" style="334"/>
    <col min="9728" max="9728" width="94.125" style="334" customWidth="1"/>
    <col min="9729" max="9729" width="4.125" style="334" customWidth="1"/>
    <col min="9730" max="9733" width="0" style="334" hidden="1" customWidth="1"/>
    <col min="9734" max="9983" width="8.875" style="334"/>
    <col min="9984" max="9984" width="94.125" style="334" customWidth="1"/>
    <col min="9985" max="9985" width="4.125" style="334" customWidth="1"/>
    <col min="9986" max="9989" width="0" style="334" hidden="1" customWidth="1"/>
    <col min="9990" max="10239" width="8.875" style="334"/>
    <col min="10240" max="10240" width="94.125" style="334" customWidth="1"/>
    <col min="10241" max="10241" width="4.125" style="334" customWidth="1"/>
    <col min="10242" max="10245" width="0" style="334" hidden="1" customWidth="1"/>
    <col min="10246" max="10495" width="8.875" style="334"/>
    <col min="10496" max="10496" width="94.125" style="334" customWidth="1"/>
    <col min="10497" max="10497" width="4.125" style="334" customWidth="1"/>
    <col min="10498" max="10501" width="0" style="334" hidden="1" customWidth="1"/>
    <col min="10502" max="10751" width="8.875" style="334"/>
    <col min="10752" max="10752" width="94.125" style="334" customWidth="1"/>
    <col min="10753" max="10753" width="4.125" style="334" customWidth="1"/>
    <col min="10754" max="10757" width="0" style="334" hidden="1" customWidth="1"/>
    <col min="10758" max="11007" width="8.875" style="334"/>
    <col min="11008" max="11008" width="94.125" style="334" customWidth="1"/>
    <col min="11009" max="11009" width="4.125" style="334" customWidth="1"/>
    <col min="11010" max="11013" width="0" style="334" hidden="1" customWidth="1"/>
    <col min="11014" max="11263" width="8.875" style="334"/>
    <col min="11264" max="11264" width="94.125" style="334" customWidth="1"/>
    <col min="11265" max="11265" width="4.125" style="334" customWidth="1"/>
    <col min="11266" max="11269" width="0" style="334" hidden="1" customWidth="1"/>
    <col min="11270" max="11519" width="8.875" style="334"/>
    <col min="11520" max="11520" width="94.125" style="334" customWidth="1"/>
    <col min="11521" max="11521" width="4.125" style="334" customWidth="1"/>
    <col min="11522" max="11525" width="0" style="334" hidden="1" customWidth="1"/>
    <col min="11526" max="11775" width="8.875" style="334"/>
    <col min="11776" max="11776" width="94.125" style="334" customWidth="1"/>
    <col min="11777" max="11777" width="4.125" style="334" customWidth="1"/>
    <col min="11778" max="11781" width="0" style="334" hidden="1" customWidth="1"/>
    <col min="11782" max="12031" width="8.875" style="334"/>
    <col min="12032" max="12032" width="94.125" style="334" customWidth="1"/>
    <col min="12033" max="12033" width="4.125" style="334" customWidth="1"/>
    <col min="12034" max="12037" width="0" style="334" hidden="1" customWidth="1"/>
    <col min="12038" max="12287" width="8.875" style="334"/>
    <col min="12288" max="12288" width="94.125" style="334" customWidth="1"/>
    <col min="12289" max="12289" width="4.125" style="334" customWidth="1"/>
    <col min="12290" max="12293" width="0" style="334" hidden="1" customWidth="1"/>
    <col min="12294" max="12543" width="8.875" style="334"/>
    <col min="12544" max="12544" width="94.125" style="334" customWidth="1"/>
    <col min="12545" max="12545" width="4.125" style="334" customWidth="1"/>
    <col min="12546" max="12549" width="0" style="334" hidden="1" customWidth="1"/>
    <col min="12550" max="12799" width="8.875" style="334"/>
    <col min="12800" max="12800" width="94.125" style="334" customWidth="1"/>
    <col min="12801" max="12801" width="4.125" style="334" customWidth="1"/>
    <col min="12802" max="12805" width="0" style="334" hidden="1" customWidth="1"/>
    <col min="12806" max="13055" width="8.875" style="334"/>
    <col min="13056" max="13056" width="94.125" style="334" customWidth="1"/>
    <col min="13057" max="13057" width="4.125" style="334" customWidth="1"/>
    <col min="13058" max="13061" width="0" style="334" hidden="1" customWidth="1"/>
    <col min="13062" max="13311" width="8.875" style="334"/>
    <col min="13312" max="13312" width="94.125" style="334" customWidth="1"/>
    <col min="13313" max="13313" width="4.125" style="334" customWidth="1"/>
    <col min="13314" max="13317" width="0" style="334" hidden="1" customWidth="1"/>
    <col min="13318" max="13567" width="8.875" style="334"/>
    <col min="13568" max="13568" width="94.125" style="334" customWidth="1"/>
    <col min="13569" max="13569" width="4.125" style="334" customWidth="1"/>
    <col min="13570" max="13573" width="0" style="334" hidden="1" customWidth="1"/>
    <col min="13574" max="13823" width="8.875" style="334"/>
    <col min="13824" max="13824" width="94.125" style="334" customWidth="1"/>
    <col min="13825" max="13825" width="4.125" style="334" customWidth="1"/>
    <col min="13826" max="13829" width="0" style="334" hidden="1" customWidth="1"/>
    <col min="13830" max="14079" width="8.875" style="334"/>
    <col min="14080" max="14080" width="94.125" style="334" customWidth="1"/>
    <col min="14081" max="14081" width="4.125" style="334" customWidth="1"/>
    <col min="14082" max="14085" width="0" style="334" hidden="1" customWidth="1"/>
    <col min="14086" max="14335" width="8.875" style="334"/>
    <col min="14336" max="14336" width="94.125" style="334" customWidth="1"/>
    <col min="14337" max="14337" width="4.125" style="334" customWidth="1"/>
    <col min="14338" max="14341" width="0" style="334" hidden="1" customWidth="1"/>
    <col min="14342" max="14591" width="8.875" style="334"/>
    <col min="14592" max="14592" width="94.125" style="334" customWidth="1"/>
    <col min="14593" max="14593" width="4.125" style="334" customWidth="1"/>
    <col min="14594" max="14597" width="0" style="334" hidden="1" customWidth="1"/>
    <col min="14598" max="14847" width="8.875" style="334"/>
    <col min="14848" max="14848" width="94.125" style="334" customWidth="1"/>
    <col min="14849" max="14849" width="4.125" style="334" customWidth="1"/>
    <col min="14850" max="14853" width="0" style="334" hidden="1" customWidth="1"/>
    <col min="14854" max="15103" width="8.875" style="334"/>
    <col min="15104" max="15104" width="94.125" style="334" customWidth="1"/>
    <col min="15105" max="15105" width="4.125" style="334" customWidth="1"/>
    <col min="15106" max="15109" width="0" style="334" hidden="1" customWidth="1"/>
    <col min="15110" max="15359" width="8.875" style="334"/>
    <col min="15360" max="15360" width="94.125" style="334" customWidth="1"/>
    <col min="15361" max="15361" width="4.125" style="334" customWidth="1"/>
    <col min="15362" max="15365" width="0" style="334" hidden="1" customWidth="1"/>
    <col min="15366" max="15615" width="8.875" style="334"/>
    <col min="15616" max="15616" width="94.125" style="334" customWidth="1"/>
    <col min="15617" max="15617" width="4.125" style="334" customWidth="1"/>
    <col min="15618" max="15621" width="0" style="334" hidden="1" customWidth="1"/>
    <col min="15622" max="15871" width="8.875" style="334"/>
    <col min="15872" max="15872" width="94.125" style="334" customWidth="1"/>
    <col min="15873" max="15873" width="4.125" style="334" customWidth="1"/>
    <col min="15874" max="15877" width="0" style="334" hidden="1" customWidth="1"/>
    <col min="15878" max="16127" width="8.875" style="334"/>
    <col min="16128" max="16128" width="94.125" style="334" customWidth="1"/>
    <col min="16129" max="16129" width="4.125" style="334" customWidth="1"/>
    <col min="16130" max="16133" width="0" style="334" hidden="1" customWidth="1"/>
    <col min="16134" max="16384" width="8.875" style="334"/>
  </cols>
  <sheetData>
    <row r="1" spans="1:8" ht="22.5" customHeight="1">
      <c r="A1" s="403" t="s">
        <v>634</v>
      </c>
    </row>
    <row r="2" spans="1:8" ht="22.5" customHeight="1"/>
    <row r="3" spans="1:8" ht="22.5" customHeight="1"/>
    <row r="4" spans="1:8" ht="22.5" customHeight="1"/>
    <row r="5" spans="1:8" ht="22.5" customHeight="1"/>
    <row r="6" spans="1:8" ht="27">
      <c r="A6" s="402" t="s">
        <v>631</v>
      </c>
      <c r="B6" s="335"/>
      <c r="C6" s="335"/>
      <c r="D6" s="335"/>
      <c r="E6" s="335"/>
      <c r="F6" s="335"/>
      <c r="G6" s="336"/>
      <c r="H6" s="336"/>
    </row>
    <row r="7" spans="1:8" ht="31.5">
      <c r="A7" s="337"/>
      <c r="B7" s="338"/>
      <c r="C7" s="338"/>
      <c r="D7" s="338"/>
      <c r="E7" s="338"/>
      <c r="F7" s="338"/>
    </row>
    <row r="8" spans="1:8" ht="23.1" customHeight="1">
      <c r="A8" s="805"/>
      <c r="B8" s="338"/>
      <c r="C8" s="338"/>
      <c r="D8" s="338"/>
      <c r="E8" s="338"/>
      <c r="F8" s="338"/>
    </row>
    <row r="9" spans="1:8" ht="23.1" customHeight="1">
      <c r="A9" s="805"/>
      <c r="B9" s="338"/>
      <c r="C9" s="338"/>
      <c r="D9" s="338"/>
      <c r="E9" s="338"/>
      <c r="F9" s="338"/>
    </row>
    <row r="10" spans="1:8" ht="18.75" customHeight="1">
      <c r="A10" s="805"/>
      <c r="B10" s="338"/>
      <c r="C10" s="338"/>
      <c r="D10" s="338"/>
      <c r="E10" s="338"/>
      <c r="F10" s="338"/>
    </row>
    <row r="11" spans="1:8" ht="23.1" customHeight="1">
      <c r="A11" s="805"/>
      <c r="B11" s="338"/>
      <c r="C11" s="338"/>
      <c r="D11" s="338"/>
      <c r="E11" s="338"/>
      <c r="F11" s="338"/>
    </row>
    <row r="12" spans="1:8" s="339" customFormat="1" ht="23.1" customHeight="1">
      <c r="A12" s="805"/>
    </row>
    <row r="13" spans="1:8" s="339" customFormat="1" ht="23.1" customHeight="1">
      <c r="A13" s="805"/>
    </row>
    <row r="14" spans="1:8" s="339" customFormat="1" ht="23.1" customHeight="1">
      <c r="A14" s="805"/>
    </row>
    <row r="15" spans="1:8" s="339" customFormat="1" ht="23.1" customHeight="1">
      <c r="A15" s="805"/>
    </row>
    <row r="16" spans="1:8" s="339" customFormat="1" ht="23.1" customHeight="1">
      <c r="A16" s="805"/>
    </row>
    <row r="17" spans="1:9" s="339" customFormat="1" ht="23.1" customHeight="1">
      <c r="A17" s="805"/>
    </row>
    <row r="18" spans="1:9" s="339" customFormat="1" ht="23.1" customHeight="1">
      <c r="A18" s="805"/>
    </row>
    <row r="19" spans="1:9" s="339" customFormat="1" ht="24.95" customHeight="1"/>
    <row r="20" spans="1:9" s="339" customFormat="1" ht="30.75" customHeight="1">
      <c r="A20" s="340"/>
      <c r="B20" s="404" t="s">
        <v>635</v>
      </c>
      <c r="C20" s="807"/>
      <c r="D20" s="807"/>
      <c r="E20" s="807"/>
      <c r="F20" s="807"/>
      <c r="G20" s="807"/>
      <c r="H20" s="405"/>
    </row>
    <row r="21" spans="1:9" s="339" customFormat="1" ht="30.75" customHeight="1">
      <c r="A21" s="340"/>
      <c r="B21" s="404" t="s">
        <v>640</v>
      </c>
      <c r="C21" s="782" t="s">
        <v>712</v>
      </c>
      <c r="D21" s="783"/>
      <c r="E21" s="784"/>
      <c r="F21" s="783"/>
      <c r="G21" s="784"/>
      <c r="H21" s="783"/>
    </row>
    <row r="22" spans="1:9" s="339" customFormat="1" ht="30.75" customHeight="1">
      <c r="A22" s="340"/>
      <c r="B22" s="404" t="s">
        <v>641</v>
      </c>
      <c r="C22" s="782" t="s">
        <v>712</v>
      </c>
      <c r="D22" s="783"/>
      <c r="E22" s="784"/>
      <c r="F22" s="783"/>
      <c r="G22" s="784"/>
      <c r="H22" s="783"/>
    </row>
    <row r="23" spans="1:9" s="339" customFormat="1" ht="30.75" customHeight="1">
      <c r="A23" s="340"/>
      <c r="B23" s="404" t="s">
        <v>636</v>
      </c>
      <c r="C23" s="806"/>
      <c r="D23" s="806"/>
      <c r="E23" s="806"/>
      <c r="F23" s="806"/>
      <c r="G23" s="806"/>
      <c r="H23" s="405"/>
    </row>
    <row r="24" spans="1:9" s="339" customFormat="1" ht="30.75" customHeight="1">
      <c r="A24" s="340"/>
      <c r="B24" s="404" t="s">
        <v>637</v>
      </c>
      <c r="C24" s="804"/>
      <c r="D24" s="804"/>
      <c r="E24" s="804"/>
      <c r="F24" s="804"/>
      <c r="G24" s="804"/>
      <c r="H24" s="405"/>
    </row>
    <row r="25" spans="1:9" s="339" customFormat="1" ht="30.75" customHeight="1">
      <c r="A25" s="340"/>
      <c r="B25" s="404" t="s">
        <v>638</v>
      </c>
      <c r="C25" s="807"/>
      <c r="D25" s="807"/>
      <c r="E25" s="807"/>
      <c r="F25" s="807"/>
      <c r="G25" s="807"/>
      <c r="H25" s="405"/>
    </row>
    <row r="26" spans="1:9" s="339" customFormat="1" ht="30.75" customHeight="1">
      <c r="A26" s="340"/>
      <c r="B26" s="404" t="s">
        <v>639</v>
      </c>
      <c r="C26" s="804"/>
      <c r="D26" s="804"/>
      <c r="E26" s="804"/>
      <c r="F26" s="804"/>
      <c r="G26" s="804"/>
      <c r="H26" s="405"/>
      <c r="I26" s="339" t="s">
        <v>507</v>
      </c>
    </row>
    <row r="27" spans="1:9" s="339" customFormat="1" ht="27.95" customHeight="1"/>
  </sheetData>
  <mergeCells count="6">
    <mergeCell ref="C26:G26"/>
    <mergeCell ref="A8:A18"/>
    <mergeCell ref="C23:G23"/>
    <mergeCell ref="C24:G24"/>
    <mergeCell ref="C25:G25"/>
    <mergeCell ref="C20:G20"/>
  </mergeCells>
  <phoneticPr fontId="3" type="noConversion"/>
  <pageMargins left="0.7" right="0.7" top="0.75" bottom="0.75" header="0.3" footer="0.3"/>
  <pageSetup paperSize="9" scale="98" orientation="portrait" r:id="rId1"/>
</worksheet>
</file>

<file path=xl/worksheets/sheet10.xml><?xml version="1.0" encoding="utf-8"?>
<worksheet xmlns="http://schemas.openxmlformats.org/spreadsheetml/2006/main" xmlns:r="http://schemas.openxmlformats.org/officeDocument/2006/relationships">
  <dimension ref="A1:L28"/>
  <sheetViews>
    <sheetView showGridLines="0" view="pageBreakPreview" zoomScale="70" zoomScaleSheetLayoutView="70" workbookViewId="0">
      <selection activeCell="B26" sqref="B26"/>
    </sheetView>
  </sheetViews>
  <sheetFormatPr defaultColWidth="8.625" defaultRowHeight="16.5"/>
  <cols>
    <col min="1" max="1" width="12.5" style="17" customWidth="1"/>
    <col min="2" max="2" width="19.375" style="62" customWidth="1"/>
    <col min="3" max="3" width="18.5" style="17" customWidth="1"/>
    <col min="4" max="4" width="18.875" style="17" customWidth="1"/>
    <col min="5" max="5" width="18.625" style="17" customWidth="1"/>
    <col min="6" max="6" width="17" style="17" customWidth="1"/>
    <col min="7" max="7" width="17.5" style="17" customWidth="1"/>
    <col min="8" max="8" width="18.125" style="17" customWidth="1"/>
    <col min="9" max="9" width="17.875" style="17" customWidth="1"/>
    <col min="10" max="10" width="11.625" style="20" customWidth="1"/>
    <col min="11" max="16384" width="8.625" style="17"/>
  </cols>
  <sheetData>
    <row r="1" spans="1:12" ht="24.75">
      <c r="A1" s="433" t="s">
        <v>511</v>
      </c>
      <c r="B1" s="108"/>
      <c r="C1" s="109"/>
      <c r="D1" s="109"/>
      <c r="E1" s="109"/>
      <c r="F1" s="109"/>
      <c r="G1" s="109"/>
      <c r="H1" s="109"/>
      <c r="I1" s="15"/>
      <c r="J1" s="16"/>
    </row>
    <row r="2" spans="1:12" ht="25.5" customHeight="1">
      <c r="A2" s="184" t="str">
        <f>"公司名称："&amp;封面!$C$20</f>
        <v>公司名称：</v>
      </c>
      <c r="B2" s="63"/>
      <c r="D2" s="796" t="str">
        <f>封面!$C$21</f>
        <v xml:space="preserve"> 年 月 日</v>
      </c>
      <c r="E2" s="25"/>
      <c r="F2" s="25"/>
      <c r="G2" s="25"/>
      <c r="H2" s="25"/>
      <c r="I2" s="15"/>
      <c r="J2" s="16"/>
    </row>
    <row r="3" spans="1:12" ht="21.75" customHeight="1">
      <c r="A3" s="163" t="s">
        <v>201</v>
      </c>
      <c r="C3" s="19"/>
      <c r="D3" s="19"/>
      <c r="E3" s="19"/>
      <c r="F3" s="19"/>
      <c r="G3" s="19"/>
    </row>
    <row r="4" spans="1:12" ht="17.25" thickBot="1">
      <c r="A4" s="64" t="s">
        <v>253</v>
      </c>
      <c r="C4" s="62"/>
      <c r="D4" s="19"/>
      <c r="E4" s="65"/>
      <c r="F4" s="65"/>
      <c r="G4" s="64"/>
      <c r="H4" s="397" t="s">
        <v>460</v>
      </c>
      <c r="I4" s="26"/>
      <c r="J4" s="17"/>
      <c r="L4" s="21"/>
    </row>
    <row r="5" spans="1:12" ht="21.75" customHeight="1">
      <c r="A5" s="895" t="s">
        <v>583</v>
      </c>
      <c r="B5" s="341" t="s">
        <v>358</v>
      </c>
      <c r="C5" s="66" t="s">
        <v>359</v>
      </c>
      <c r="D5" s="67" t="s">
        <v>450</v>
      </c>
      <c r="E5" s="166" t="s">
        <v>451</v>
      </c>
      <c r="F5" s="166" t="s">
        <v>452</v>
      </c>
      <c r="G5" s="166" t="s">
        <v>360</v>
      </c>
      <c r="H5" s="57" t="s">
        <v>35</v>
      </c>
      <c r="J5" s="17"/>
    </row>
    <row r="6" spans="1:12" ht="21.75" customHeight="1">
      <c r="A6" s="896"/>
      <c r="B6" s="888" t="s">
        <v>559</v>
      </c>
      <c r="C6" s="888"/>
      <c r="D6" s="597">
        <f>'表1-3 负债产品信息'!D6</f>
        <v>0</v>
      </c>
      <c r="E6" s="597">
        <f>'表1-3 负债产品信息'!G6</f>
        <v>0</v>
      </c>
      <c r="F6" s="597">
        <f>'表1-3 负债产品信息'!H6</f>
        <v>0</v>
      </c>
      <c r="G6" s="598">
        <f>'表1-1 资产配置状况'!D6</f>
        <v>0</v>
      </c>
      <c r="H6" s="599">
        <f>D6+E6+F6+G6</f>
        <v>0</v>
      </c>
      <c r="J6" s="17"/>
    </row>
    <row r="7" spans="1:12" ht="21.75" customHeight="1">
      <c r="A7" s="896"/>
      <c r="B7" s="889" t="s">
        <v>584</v>
      </c>
      <c r="C7" s="889"/>
      <c r="D7" s="600"/>
      <c r="E7" s="600"/>
      <c r="F7" s="600"/>
      <c r="G7" s="601"/>
      <c r="H7" s="602">
        <f t="shared" ref="H7:H13" si="0">D7+E7+F7+G7</f>
        <v>0</v>
      </c>
      <c r="J7" s="17"/>
    </row>
    <row r="8" spans="1:12" ht="21.75" customHeight="1">
      <c r="A8" s="896"/>
      <c r="B8" s="890" t="s">
        <v>269</v>
      </c>
      <c r="C8" s="293" t="s">
        <v>65</v>
      </c>
      <c r="D8" s="600"/>
      <c r="E8" s="600"/>
      <c r="F8" s="600"/>
      <c r="G8" s="601"/>
      <c r="H8" s="602">
        <f t="shared" si="0"/>
        <v>0</v>
      </c>
      <c r="J8" s="17"/>
    </row>
    <row r="9" spans="1:12" ht="21.75" customHeight="1">
      <c r="A9" s="896"/>
      <c r="B9" s="891"/>
      <c r="C9" s="349" t="s">
        <v>66</v>
      </c>
      <c r="D9" s="601"/>
      <c r="E9" s="600"/>
      <c r="F9" s="600"/>
      <c r="G9" s="601"/>
      <c r="H9" s="602">
        <f t="shared" si="0"/>
        <v>0</v>
      </c>
      <c r="J9" s="17"/>
    </row>
    <row r="10" spans="1:12" ht="21.75" customHeight="1">
      <c r="A10" s="896"/>
      <c r="B10" s="892" t="s">
        <v>94</v>
      </c>
      <c r="C10" s="350" t="s">
        <v>67</v>
      </c>
      <c r="D10" s="600"/>
      <c r="E10" s="600"/>
      <c r="F10" s="600"/>
      <c r="G10" s="601"/>
      <c r="H10" s="602">
        <f t="shared" si="0"/>
        <v>0</v>
      </c>
      <c r="J10" s="17"/>
    </row>
    <row r="11" spans="1:12" ht="21.75" customHeight="1">
      <c r="A11" s="896"/>
      <c r="B11" s="892"/>
      <c r="C11" s="351" t="s">
        <v>68</v>
      </c>
      <c r="D11" s="601"/>
      <c r="E11" s="600"/>
      <c r="F11" s="600"/>
      <c r="G11" s="601"/>
      <c r="H11" s="602">
        <f t="shared" si="0"/>
        <v>0</v>
      </c>
      <c r="J11" s="17"/>
    </row>
    <row r="12" spans="1:12" ht="21.75" customHeight="1">
      <c r="A12" s="896"/>
      <c r="B12" s="892" t="s">
        <v>585</v>
      </c>
      <c r="C12" s="350" t="s">
        <v>67</v>
      </c>
      <c r="D12" s="600"/>
      <c r="E12" s="600"/>
      <c r="F12" s="600"/>
      <c r="G12" s="601"/>
      <c r="H12" s="602">
        <f t="shared" si="0"/>
        <v>0</v>
      </c>
      <c r="J12" s="17"/>
    </row>
    <row r="13" spans="1:12" ht="21.75" customHeight="1">
      <c r="A13" s="896"/>
      <c r="B13" s="892"/>
      <c r="C13" s="351" t="s">
        <v>68</v>
      </c>
      <c r="D13" s="600"/>
      <c r="E13" s="600"/>
      <c r="F13" s="600"/>
      <c r="G13" s="601"/>
      <c r="H13" s="602">
        <f t="shared" si="0"/>
        <v>0</v>
      </c>
      <c r="J13" s="17"/>
    </row>
    <row r="14" spans="1:12" ht="26.25" customHeight="1" thickBot="1">
      <c r="A14" s="897"/>
      <c r="B14" s="893" t="s">
        <v>69</v>
      </c>
      <c r="C14" s="894"/>
      <c r="D14" s="603">
        <f>MIN(D6:D13)</f>
        <v>0</v>
      </c>
      <c r="E14" s="603">
        <f>MIN(E6:E13)</f>
        <v>0</v>
      </c>
      <c r="F14" s="603">
        <f>MIN(F6:F13)</f>
        <v>0</v>
      </c>
      <c r="G14" s="603">
        <f>MIN(G6:G13)</f>
        <v>0</v>
      </c>
      <c r="H14" s="604">
        <f>D14+E14+F14+G14</f>
        <v>0</v>
      </c>
      <c r="J14" s="17"/>
    </row>
    <row r="15" spans="1:12" ht="6.75" customHeight="1" thickBot="1">
      <c r="A15" s="352"/>
      <c r="B15" s="69"/>
      <c r="C15" s="70"/>
      <c r="D15" s="70"/>
      <c r="E15" s="70"/>
      <c r="F15" s="70"/>
      <c r="G15" s="20"/>
      <c r="H15" s="353"/>
    </row>
    <row r="16" spans="1:12" ht="21" customHeight="1">
      <c r="A16" s="886" t="s">
        <v>582</v>
      </c>
      <c r="B16" s="343" t="s">
        <v>564</v>
      </c>
      <c r="C16" s="344" t="s">
        <v>568</v>
      </c>
      <c r="D16" s="272" t="s">
        <v>586</v>
      </c>
      <c r="E16" s="345" t="s">
        <v>565</v>
      </c>
      <c r="F16" s="344" t="s">
        <v>581</v>
      </c>
      <c r="G16" s="346" t="s">
        <v>566</v>
      </c>
      <c r="H16" s="347" t="s">
        <v>567</v>
      </c>
      <c r="I16" s="20"/>
      <c r="J16" s="17"/>
    </row>
    <row r="17" spans="1:10" ht="33">
      <c r="A17" s="898"/>
      <c r="B17" s="342" t="s">
        <v>574</v>
      </c>
      <c r="C17" s="355" t="s">
        <v>579</v>
      </c>
      <c r="D17" s="356" t="s">
        <v>10</v>
      </c>
      <c r="E17" s="342" t="s">
        <v>147</v>
      </c>
      <c r="F17" s="374" t="s">
        <v>580</v>
      </c>
      <c r="G17" s="356" t="s">
        <v>577</v>
      </c>
      <c r="H17" s="357" t="s">
        <v>578</v>
      </c>
      <c r="I17" s="20"/>
      <c r="J17" s="17"/>
    </row>
    <row r="18" spans="1:10" ht="30" customHeight="1" thickBot="1">
      <c r="A18" s="899"/>
      <c r="B18" s="367" t="s">
        <v>563</v>
      </c>
      <c r="C18" s="605"/>
      <c r="D18" s="348"/>
      <c r="E18" s="348"/>
      <c r="F18" s="603">
        <f>ROUND(C18*D18*(1-E18)*0.75,4)</f>
        <v>0</v>
      </c>
      <c r="G18" s="603">
        <f>G6</f>
        <v>0</v>
      </c>
      <c r="H18" s="604">
        <f>F18+G18</f>
        <v>0</v>
      </c>
      <c r="I18" s="20"/>
      <c r="J18" s="17"/>
    </row>
    <row r="19" spans="1:10" ht="6.75" customHeight="1" thickBot="1">
      <c r="A19" s="352"/>
      <c r="B19" s="69"/>
      <c r="C19" s="70"/>
      <c r="D19" s="70"/>
      <c r="E19" s="70"/>
      <c r="F19" s="70"/>
      <c r="G19" s="20"/>
      <c r="H19" s="353"/>
    </row>
    <row r="20" spans="1:10" ht="21" customHeight="1" thickBot="1">
      <c r="A20" s="900" t="s">
        <v>569</v>
      </c>
      <c r="B20" s="901"/>
      <c r="C20" s="901"/>
      <c r="D20" s="901"/>
      <c r="E20" s="901"/>
      <c r="F20" s="901"/>
      <c r="G20" s="902"/>
      <c r="H20" s="606">
        <f>MIN(H14,H18)</f>
        <v>0</v>
      </c>
    </row>
    <row r="21" spans="1:10" ht="21" customHeight="1">
      <c r="A21" s="68"/>
      <c r="B21" s="69"/>
      <c r="C21" s="70"/>
      <c r="D21" s="70"/>
      <c r="E21" s="70"/>
      <c r="F21" s="70"/>
    </row>
    <row r="22" spans="1:10" s="58" customFormat="1">
      <c r="A22" s="18" t="s">
        <v>95</v>
      </c>
      <c r="B22" s="69"/>
      <c r="C22" s="70"/>
      <c r="D22" s="70"/>
      <c r="E22" s="70"/>
      <c r="F22" s="70"/>
    </row>
    <row r="23" spans="1:10" s="58" customFormat="1" ht="17.25" thickBot="1">
      <c r="A23" s="18" t="s">
        <v>251</v>
      </c>
      <c r="B23" s="69"/>
      <c r="C23" s="70"/>
      <c r="D23" s="70"/>
      <c r="E23" s="398" t="s">
        <v>460</v>
      </c>
      <c r="F23" s="70"/>
      <c r="H23" s="217"/>
    </row>
    <row r="24" spans="1:10" s="58" customFormat="1" ht="25.5" customHeight="1">
      <c r="A24" s="886" t="s">
        <v>70</v>
      </c>
      <c r="B24" s="343" t="s">
        <v>482</v>
      </c>
      <c r="C24" s="271" t="s">
        <v>194</v>
      </c>
      <c r="D24" s="272" t="s">
        <v>87</v>
      </c>
      <c r="E24" s="273" t="s">
        <v>89</v>
      </c>
    </row>
    <row r="25" spans="1:10" s="58" customFormat="1" ht="19.5" customHeight="1">
      <c r="A25" s="887"/>
      <c r="B25" s="370" t="s">
        <v>71</v>
      </c>
      <c r="C25" s="369" t="s">
        <v>483</v>
      </c>
      <c r="D25" s="368" t="s">
        <v>575</v>
      </c>
      <c r="E25" s="371" t="s">
        <v>576</v>
      </c>
    </row>
    <row r="26" spans="1:10" s="58" customFormat="1" ht="27" customHeight="1" thickBot="1">
      <c r="A26" s="372" t="s">
        <v>252</v>
      </c>
      <c r="B26" s="785">
        <f>'表1-1 资产配置状况'!H23+'表1-1 资产配置状况'!H29+'表1-1 资产配置状况'!H31+SUM('表1-1 资产配置状况'!H46:H48)+'表1-1 资产配置状况'!H51+'表1-1 资产配置状况'!H53+'表1-1 资产配置状况'!H64+'表1-1 资产配置状况'!H65+'表1-1 资产配置状况'!H66+'表1-1 资产配置状况'!H67+'表1-1 资产配置状况'!H78+SUM('表1-1 资产配置状况'!D114:I117)+SUM('表1-1 资产配置状况'!D122:I122)</f>
        <v>0</v>
      </c>
      <c r="C26" s="607">
        <f>H20</f>
        <v>0</v>
      </c>
      <c r="D26" s="608">
        <f>B26-C26</f>
        <v>0</v>
      </c>
      <c r="E26" s="609">
        <f>IF(C26=0,100%,ROUND(D26/C26,4))</f>
        <v>1</v>
      </c>
    </row>
    <row r="27" spans="1:10" ht="24" customHeight="1">
      <c r="A27" s="59"/>
      <c r="B27" s="71"/>
      <c r="C27" s="23"/>
      <c r="D27" s="23"/>
      <c r="E27" s="23"/>
      <c r="F27" s="23"/>
    </row>
    <row r="28" spans="1:10">
      <c r="A28" s="115"/>
    </row>
  </sheetData>
  <mergeCells count="10">
    <mergeCell ref="A24:A25"/>
    <mergeCell ref="B6:C6"/>
    <mergeCell ref="B7:C7"/>
    <mergeCell ref="B8:B9"/>
    <mergeCell ref="B10:B11"/>
    <mergeCell ref="B12:B13"/>
    <mergeCell ref="B14:C14"/>
    <mergeCell ref="A5:A14"/>
    <mergeCell ref="A16:A18"/>
    <mergeCell ref="A20:G20"/>
  </mergeCells>
  <phoneticPr fontId="3" type="noConversion"/>
  <dataValidations count="1">
    <dataValidation type="list" allowBlank="1" showInputMessage="1" showErrorMessage="1" sqref="F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64" fitToHeight="2" orientation="landscape" r:id="rId1"/>
  <drawing r:id="rId2"/>
</worksheet>
</file>

<file path=xl/worksheets/sheet11.xml><?xml version="1.0" encoding="utf-8"?>
<worksheet xmlns="http://schemas.openxmlformats.org/spreadsheetml/2006/main" xmlns:r="http://schemas.openxmlformats.org/officeDocument/2006/relationships">
  <dimension ref="A1:N17"/>
  <sheetViews>
    <sheetView showGridLines="0" view="pageBreakPreview" zoomScale="70" zoomScaleSheetLayoutView="70" workbookViewId="0">
      <selection activeCell="N18" sqref="N18"/>
    </sheetView>
  </sheetViews>
  <sheetFormatPr defaultColWidth="9" defaultRowHeight="16.5"/>
  <cols>
    <col min="1" max="1" width="21" style="1" customWidth="1"/>
    <col min="2" max="3" width="12.625" style="1" customWidth="1"/>
    <col min="4" max="5" width="12.375" style="1" customWidth="1"/>
    <col min="6" max="6" width="16.125" style="1" customWidth="1"/>
    <col min="7" max="7" width="15.125" style="1" customWidth="1"/>
    <col min="8" max="8" width="17.125" style="1" customWidth="1"/>
    <col min="9" max="9" width="14.625" style="1" customWidth="1"/>
    <col min="10" max="10" width="3.25" style="1" customWidth="1"/>
    <col min="11" max="16384" width="9" style="1"/>
  </cols>
  <sheetData>
    <row r="1" spans="1:14" ht="39.75" customHeight="1">
      <c r="A1" s="432" t="s">
        <v>682</v>
      </c>
      <c r="B1" s="167"/>
      <c r="C1" s="89"/>
      <c r="D1" s="89"/>
      <c r="E1" s="89"/>
      <c r="F1" s="89"/>
      <c r="G1" s="89"/>
      <c r="H1" s="89"/>
      <c r="I1" s="89"/>
    </row>
    <row r="2" spans="1:14" ht="25.5" customHeight="1">
      <c r="A2" s="183" t="str">
        <f>"公司名称："&amp;封面!$C$20</f>
        <v>公司名称：</v>
      </c>
      <c r="B2" s="167"/>
      <c r="C2" s="89"/>
      <c r="D2" s="89"/>
      <c r="E2" s="797" t="str">
        <f>封面!$C$21</f>
        <v xml:space="preserve"> 年 月 日</v>
      </c>
      <c r="F2" s="182"/>
      <c r="G2" s="89"/>
      <c r="H2" s="89"/>
      <c r="I2" s="89"/>
    </row>
    <row r="3" spans="1:14" ht="27" customHeight="1" thickBot="1">
      <c r="A3" s="3" t="s">
        <v>475</v>
      </c>
      <c r="B3" s="3"/>
      <c r="I3" s="37" t="s">
        <v>461</v>
      </c>
      <c r="J3" s="29"/>
    </row>
    <row r="4" spans="1:14" ht="22.5" customHeight="1">
      <c r="A4" s="905" t="s">
        <v>12</v>
      </c>
      <c r="B4" s="903" t="s">
        <v>209</v>
      </c>
      <c r="C4" s="903"/>
      <c r="D4" s="904" t="s">
        <v>466</v>
      </c>
      <c r="E4" s="907"/>
      <c r="F4" s="903" t="s">
        <v>210</v>
      </c>
      <c r="G4" s="903"/>
      <c r="H4" s="904"/>
      <c r="I4" s="908" t="s">
        <v>469</v>
      </c>
    </row>
    <row r="5" spans="1:14" ht="33">
      <c r="A5" s="906"/>
      <c r="B5" s="393" t="s">
        <v>232</v>
      </c>
      <c r="C5" s="393" t="s">
        <v>234</v>
      </c>
      <c r="D5" s="393" t="s">
        <v>467</v>
      </c>
      <c r="E5" s="393" t="s">
        <v>468</v>
      </c>
      <c r="F5" s="394" t="s">
        <v>267</v>
      </c>
      <c r="G5" s="394" t="s">
        <v>233</v>
      </c>
      <c r="H5" s="276" t="s">
        <v>485</v>
      </c>
      <c r="I5" s="909"/>
    </row>
    <row r="6" spans="1:14" ht="28.5" customHeight="1">
      <c r="A6" s="395" t="s">
        <v>484</v>
      </c>
      <c r="B6" s="610"/>
      <c r="C6" s="610"/>
      <c r="D6" s="611">
        <f>'表1-1 资产配置状况'!$N$40+'表1-1 资产配置状况'!$N$56</f>
        <v>0</v>
      </c>
      <c r="E6" s="611">
        <f>'表1-1 资产配置状况'!$N$67</f>
        <v>0</v>
      </c>
      <c r="F6" s="612"/>
      <c r="G6" s="613"/>
      <c r="H6" s="614">
        <f>IF(C6=0,0,ROUND(F6*B6/C6-G6,4))</f>
        <v>0</v>
      </c>
      <c r="I6" s="615">
        <f>IF((B6+D6+E6)=0,0,ROUND((B6*F6+D6*12+E6*25)/(B6+D6+E6)-G6,4))</f>
        <v>0</v>
      </c>
    </row>
    <row r="7" spans="1:14" ht="28.5" customHeight="1">
      <c r="A7" s="395" t="s">
        <v>486</v>
      </c>
      <c r="B7" s="610"/>
      <c r="C7" s="610"/>
      <c r="D7" s="611">
        <f>'表1-1 资产配置状况'!$Q$40+'表1-1 资产配置状况'!$Q$56</f>
        <v>0</v>
      </c>
      <c r="E7" s="611">
        <f>'表1-1 资产配置状况'!$Q$67</f>
        <v>0</v>
      </c>
      <c r="F7" s="612"/>
      <c r="G7" s="616"/>
      <c r="H7" s="614">
        <f>IF(C7=0,0,ROUND(F7*B7/C7-G7,4))</f>
        <v>0</v>
      </c>
      <c r="I7" s="615">
        <f>IF((B7+D7+E7)=0,0,ROUND((B7*F7+D7*12+E7*25)/(B7+D7+E7)-G7,4))</f>
        <v>0</v>
      </c>
    </row>
    <row r="8" spans="1:14" ht="29.25" customHeight="1" thickBot="1">
      <c r="A8" s="396" t="s">
        <v>22</v>
      </c>
      <c r="B8" s="617">
        <f>SUM(B6:B7)</f>
        <v>0</v>
      </c>
      <c r="C8" s="617">
        <f>SUM(C6:C7)</f>
        <v>0</v>
      </c>
      <c r="D8" s="617">
        <f>SUM(D6:D7)</f>
        <v>0</v>
      </c>
      <c r="E8" s="617">
        <f>SUM(E6:E7)</f>
        <v>0</v>
      </c>
      <c r="F8" s="618">
        <f>IF($B$8=0,0,ROUND(SUMPRODUCT($B$6:$B$7,F6:F7)/$B$8,4))</f>
        <v>0</v>
      </c>
      <c r="G8" s="619">
        <f>IF($C$8=0,0,ROUND(SUMPRODUCT($C$6:$C$7,G6:G7)/$C$8,4))</f>
        <v>0</v>
      </c>
      <c r="H8" s="620">
        <f>IF(C8=0,0,ROUND(F8*B8/C8-G8,4))</f>
        <v>0</v>
      </c>
      <c r="I8" s="621">
        <f>IF((B8+D8+E8)=0,0,ROUND((B8*F8+D8*12+E8*25)/(B8+D8+E8)-G8,4))</f>
        <v>0</v>
      </c>
    </row>
    <row r="9" spans="1:14">
      <c r="A9" s="86"/>
      <c r="B9" s="86"/>
      <c r="F9" s="33"/>
      <c r="G9" s="33"/>
      <c r="H9" s="33"/>
      <c r="I9" s="33"/>
      <c r="J9" s="33"/>
      <c r="K9" s="33"/>
      <c r="L9" s="33"/>
      <c r="M9" s="33"/>
      <c r="N9" s="33"/>
    </row>
    <row r="10" spans="1:14" ht="20.25" customHeight="1"/>
    <row r="11" spans="1:14" ht="20.25" customHeight="1"/>
    <row r="12" spans="1:14" ht="20.25" customHeight="1"/>
    <row r="13" spans="1:14" ht="20.25" customHeight="1"/>
    <row r="14" spans="1:14" ht="20.25" customHeight="1"/>
    <row r="17" spans="1:2">
      <c r="A17" s="6"/>
      <c r="B17" s="6"/>
    </row>
  </sheetData>
  <mergeCells count="5">
    <mergeCell ref="F4:H4"/>
    <mergeCell ref="B4:C4"/>
    <mergeCell ref="A4:A5"/>
    <mergeCell ref="D4:E4"/>
    <mergeCell ref="I4:I5"/>
  </mergeCells>
  <phoneticPr fontId="5" type="noConversion"/>
  <printOptions horizontalCentered="1"/>
  <pageMargins left="0.70866141732283472" right="0.70866141732283472" top="0.74803149606299213" bottom="0.74803149606299213" header="0.31496062992125984" footer="0.31496062992125984"/>
  <pageSetup paperSize="9" scale="89" fitToHeight="2" orientation="landscape" r:id="rId1"/>
  <headerFooter>
    <oddFooter>第 &amp;P 页，共 &amp;N 页</oddFooter>
  </headerFooter>
  <drawing r:id="rId2"/>
</worksheet>
</file>

<file path=xl/worksheets/sheet12.xml><?xml version="1.0" encoding="utf-8"?>
<worksheet xmlns="http://schemas.openxmlformats.org/spreadsheetml/2006/main" xmlns:r="http://schemas.openxmlformats.org/officeDocument/2006/relationships">
  <dimension ref="A1:G61"/>
  <sheetViews>
    <sheetView showGridLines="0" view="pageBreakPreview" topLeftCell="A37" zoomScale="55" zoomScaleSheetLayoutView="55" workbookViewId="0">
      <selection activeCell="G29" sqref="G29"/>
    </sheetView>
  </sheetViews>
  <sheetFormatPr defaultColWidth="9" defaultRowHeight="16.5"/>
  <cols>
    <col min="1" max="1" width="45.625" style="1" customWidth="1"/>
    <col min="2" max="2" width="17" style="1" customWidth="1"/>
    <col min="3" max="3" width="17.5" style="1" customWidth="1"/>
    <col min="4" max="4" width="15.625" style="1" customWidth="1"/>
    <col min="5" max="5" width="18.875" style="1" customWidth="1"/>
    <col min="6" max="6" width="22.125" style="1" bestFit="1" customWidth="1"/>
    <col min="7" max="7" width="23.5" style="1" customWidth="1"/>
    <col min="8" max="16384" width="9" style="1"/>
  </cols>
  <sheetData>
    <row r="1" spans="1:7" ht="24.75">
      <c r="A1" s="423" t="s">
        <v>597</v>
      </c>
      <c r="B1" s="168"/>
      <c r="C1" s="169"/>
      <c r="D1" s="169"/>
      <c r="E1" s="169"/>
      <c r="F1" s="169"/>
      <c r="G1" s="169"/>
    </row>
    <row r="2" spans="1:7" ht="26.25" customHeight="1">
      <c r="A2" s="183" t="str">
        <f>"公司名称："&amp;封面!$C$20</f>
        <v>公司名称：</v>
      </c>
      <c r="B2" s="2"/>
      <c r="C2" s="794" t="str">
        <f>封面!$C$21</f>
        <v xml:space="preserve"> 年 月 日</v>
      </c>
      <c r="D2" s="186"/>
    </row>
    <row r="3" spans="1:7" ht="17.25" thickBot="1">
      <c r="A3" s="3" t="s">
        <v>402</v>
      </c>
      <c r="G3" s="133" t="s">
        <v>607</v>
      </c>
    </row>
    <row r="4" spans="1:7" ht="20.25" customHeight="1">
      <c r="A4" s="171" t="s">
        <v>56</v>
      </c>
      <c r="B4" s="280" t="s">
        <v>498</v>
      </c>
      <c r="C4" s="90" t="s">
        <v>235</v>
      </c>
      <c r="D4" s="90" t="s">
        <v>236</v>
      </c>
      <c r="E4" s="93" t="s">
        <v>97</v>
      </c>
      <c r="F4" s="91" t="s">
        <v>226</v>
      </c>
      <c r="G4" s="92" t="s">
        <v>227</v>
      </c>
    </row>
    <row r="5" spans="1:7" ht="18" customHeight="1">
      <c r="A5" s="170" t="s">
        <v>255</v>
      </c>
      <c r="B5" s="174" t="s">
        <v>100</v>
      </c>
      <c r="C5" s="174" t="s">
        <v>100</v>
      </c>
      <c r="D5" s="174" t="s">
        <v>100</v>
      </c>
      <c r="E5" s="174" t="s">
        <v>100</v>
      </c>
      <c r="F5" s="174" t="s">
        <v>100</v>
      </c>
      <c r="G5" s="175" t="s">
        <v>100</v>
      </c>
    </row>
    <row r="6" spans="1:7" ht="18" customHeight="1">
      <c r="A6" s="180" t="s">
        <v>554</v>
      </c>
      <c r="B6" s="149" t="s">
        <v>179</v>
      </c>
      <c r="C6" s="800">
        <f>'表1-1 资产配置状况'!$C$77</f>
        <v>0</v>
      </c>
      <c r="D6" s="800">
        <f>'表1-1 资产配置状况'!$H$77</f>
        <v>0</v>
      </c>
      <c r="E6" s="800">
        <f>'表1-1 资产配置状况'!$K$77</f>
        <v>0</v>
      </c>
      <c r="F6" s="800">
        <f>'表1-1 资产配置状况'!$N$77</f>
        <v>0</v>
      </c>
      <c r="G6" s="801">
        <f>'表1-1 资产配置状况'!$Q$77</f>
        <v>0</v>
      </c>
    </row>
    <row r="7" spans="1:7" ht="18" customHeight="1">
      <c r="A7" s="180" t="s">
        <v>558</v>
      </c>
      <c r="B7" s="149" t="s">
        <v>180</v>
      </c>
      <c r="C7" s="622">
        <f>D7+F7+G7</f>
        <v>0</v>
      </c>
      <c r="D7" s="624"/>
      <c r="E7" s="624"/>
      <c r="F7" s="624"/>
      <c r="G7" s="625"/>
    </row>
    <row r="8" spans="1:7" ht="18" customHeight="1">
      <c r="A8" s="181" t="s">
        <v>361</v>
      </c>
      <c r="B8" s="149" t="s">
        <v>181</v>
      </c>
      <c r="C8" s="640">
        <f>IF(C6=0,0,ROUND(C7/C6,4))</f>
        <v>0</v>
      </c>
      <c r="D8" s="640">
        <f>IF(D6=0,0,ROUND(D7/D6,4))</f>
        <v>0</v>
      </c>
      <c r="E8" s="646">
        <f>IF(E6=0,0,ROUND(E7/E6,4))</f>
        <v>0</v>
      </c>
      <c r="F8" s="640">
        <f>IF(F6=0,0,ROUND(F7/F6,4))</f>
        <v>0</v>
      </c>
      <c r="G8" s="647">
        <f>IF(G6=0,0,ROUND(G7/G6,4))</f>
        <v>0</v>
      </c>
    </row>
    <row r="9" spans="1:7" ht="18" customHeight="1">
      <c r="A9" s="148" t="s">
        <v>98</v>
      </c>
      <c r="B9" s="149" t="s">
        <v>182</v>
      </c>
      <c r="C9" s="648">
        <f>IF(C28=0,0,ROUND((SUM(C13:C15)-SUM(C20:C22))/C28,4))</f>
        <v>0</v>
      </c>
      <c r="D9" s="640">
        <f>IF(D28=0,0,ROUND((SUM(D13:D15)-SUM(D20:D22))/D28,4))</f>
        <v>0</v>
      </c>
      <c r="E9" s="640">
        <f>IF(E28=0,0,ROUND((SUM(E13:E15)-SUM(E20:E22))/E28,4))</f>
        <v>0</v>
      </c>
      <c r="F9" s="640">
        <f>IF(F28=0,0,ROUND((SUM(F13:F15)-SUM(F20:F22))/F28,4))</f>
        <v>0</v>
      </c>
      <c r="G9" s="642">
        <f>IF(G28=0,0,ROUND((SUM(G13:G15)-SUM(G20:G22))/G28,4))</f>
        <v>0</v>
      </c>
    </row>
    <row r="10" spans="1:7" ht="18" customHeight="1">
      <c r="A10" s="148" t="s">
        <v>362</v>
      </c>
      <c r="B10" s="274" t="s">
        <v>463</v>
      </c>
      <c r="C10" s="648">
        <f>IF(C28=0,0,ROUND((C27-C19)/C28,4))</f>
        <v>0</v>
      </c>
      <c r="D10" s="648">
        <f>IF(D28=0,0,ROUND((D27-D19)/D28,4))</f>
        <v>0</v>
      </c>
      <c r="E10" s="648">
        <f>IF(E28=0,0,ROUND((E27-E19)/E28,4))</f>
        <v>0</v>
      </c>
      <c r="F10" s="648">
        <f>IF(F28=0,0,ROUND((F27-F19)/F28,4))</f>
        <v>0</v>
      </c>
      <c r="G10" s="649">
        <f>IF(G28=0,0,ROUND((G27-G19)/G28,4))</f>
        <v>0</v>
      </c>
    </row>
    <row r="11" spans="1:7" ht="18" customHeight="1">
      <c r="A11" s="148" t="s">
        <v>99</v>
      </c>
      <c r="B11" s="275" t="s">
        <v>464</v>
      </c>
      <c r="C11" s="648">
        <f>IF(C28=0,0,ROUND(C23/C28,4))</f>
        <v>0</v>
      </c>
      <c r="D11" s="640">
        <f>IF(D28=0,0,ROUND(D23/D28,4))</f>
        <v>0</v>
      </c>
      <c r="E11" s="640">
        <f>IF(E28=0,0,ROUND(E23/E28,4))</f>
        <v>0</v>
      </c>
      <c r="F11" s="640">
        <f>IF(F28=0,0,ROUND(F23/F28,4))</f>
        <v>0</v>
      </c>
      <c r="G11" s="642">
        <f>IF(G28=0,0,ROUND(G23/G28,4))</f>
        <v>0</v>
      </c>
    </row>
    <row r="12" spans="1:7" ht="18" customHeight="1">
      <c r="A12" s="148" t="s">
        <v>363</v>
      </c>
      <c r="B12" s="275" t="s">
        <v>465</v>
      </c>
      <c r="C12" s="648">
        <f>IF(C28=0,0,ROUND(C27/C28,4))</f>
        <v>0</v>
      </c>
      <c r="D12" s="640">
        <f>IF(D28=0,0,ROUND(D27/D28,4))</f>
        <v>0</v>
      </c>
      <c r="E12" s="640">
        <f>IF(E28=0,0,ROUND(E27/E28,4))</f>
        <v>0</v>
      </c>
      <c r="F12" s="640">
        <f>IF(F28=0,0,ROUND(F27/F28,4))</f>
        <v>0</v>
      </c>
      <c r="G12" s="642">
        <f>IF(G28=0,0,ROUND(G27/G28,4))</f>
        <v>0</v>
      </c>
    </row>
    <row r="13" spans="1:7" ht="18" customHeight="1">
      <c r="A13" s="178" t="s">
        <v>364</v>
      </c>
      <c r="B13" s="153" t="s">
        <v>9</v>
      </c>
      <c r="C13" s="622">
        <f>D13+F13+G13</f>
        <v>0</v>
      </c>
      <c r="D13" s="624"/>
      <c r="E13" s="626"/>
      <c r="F13" s="624"/>
      <c r="G13" s="625"/>
    </row>
    <row r="14" spans="1:7" ht="18" customHeight="1">
      <c r="A14" s="178" t="s">
        <v>365</v>
      </c>
      <c r="B14" s="153" t="s">
        <v>10</v>
      </c>
      <c r="C14" s="622">
        <f t="shared" ref="C14:C22" si="0">D14+F14+G14</f>
        <v>0</v>
      </c>
      <c r="D14" s="624"/>
      <c r="E14" s="626"/>
      <c r="F14" s="624"/>
      <c r="G14" s="625"/>
    </row>
    <row r="15" spans="1:7" ht="18" customHeight="1">
      <c r="A15" s="178" t="s">
        <v>366</v>
      </c>
      <c r="B15" s="153" t="s">
        <v>257</v>
      </c>
      <c r="C15" s="622">
        <f t="shared" si="0"/>
        <v>0</v>
      </c>
      <c r="D15" s="624"/>
      <c r="E15" s="626"/>
      <c r="F15" s="624"/>
      <c r="G15" s="625"/>
    </row>
    <row r="16" spans="1:7" ht="18" customHeight="1">
      <c r="A16" s="177" t="s">
        <v>367</v>
      </c>
      <c r="B16" s="176" t="s">
        <v>263</v>
      </c>
      <c r="C16" s="622">
        <f t="shared" si="0"/>
        <v>0</v>
      </c>
      <c r="D16" s="624"/>
      <c r="E16" s="626"/>
      <c r="F16" s="624"/>
      <c r="G16" s="625"/>
    </row>
    <row r="17" spans="1:7" ht="18" customHeight="1">
      <c r="A17" s="177" t="s">
        <v>368</v>
      </c>
      <c r="B17" s="176" t="s">
        <v>264</v>
      </c>
      <c r="C17" s="622">
        <f t="shared" si="0"/>
        <v>0</v>
      </c>
      <c r="D17" s="624"/>
      <c r="E17" s="626"/>
      <c r="F17" s="624"/>
      <c r="G17" s="625"/>
    </row>
    <row r="18" spans="1:7" ht="18" customHeight="1">
      <c r="A18" s="177" t="s">
        <v>369</v>
      </c>
      <c r="B18" s="176" t="s">
        <v>265</v>
      </c>
      <c r="C18" s="622">
        <f t="shared" si="0"/>
        <v>0</v>
      </c>
      <c r="D18" s="624"/>
      <c r="E18" s="626"/>
      <c r="F18" s="624"/>
      <c r="G18" s="625"/>
    </row>
    <row r="19" spans="1:7" ht="18" customHeight="1">
      <c r="A19" s="178" t="s">
        <v>370</v>
      </c>
      <c r="B19" s="153" t="s">
        <v>256</v>
      </c>
      <c r="C19" s="622">
        <f t="shared" si="0"/>
        <v>0</v>
      </c>
      <c r="D19" s="624"/>
      <c r="E19" s="626"/>
      <c r="F19" s="624"/>
      <c r="G19" s="625"/>
    </row>
    <row r="20" spans="1:7" ht="18" customHeight="1">
      <c r="A20" s="178" t="s">
        <v>591</v>
      </c>
      <c r="B20" s="153" t="s">
        <v>188</v>
      </c>
      <c r="C20" s="622">
        <f t="shared" si="0"/>
        <v>0</v>
      </c>
      <c r="D20" s="624"/>
      <c r="E20" s="626"/>
      <c r="F20" s="624"/>
      <c r="G20" s="625"/>
    </row>
    <row r="21" spans="1:7" ht="18" customHeight="1">
      <c r="A21" s="178" t="s">
        <v>371</v>
      </c>
      <c r="B21" s="153" t="s">
        <v>189</v>
      </c>
      <c r="C21" s="622">
        <f t="shared" si="0"/>
        <v>0</v>
      </c>
      <c r="D21" s="624"/>
      <c r="E21" s="626"/>
      <c r="F21" s="624"/>
      <c r="G21" s="625"/>
    </row>
    <row r="22" spans="1:7" ht="18" customHeight="1">
      <c r="A22" s="178" t="s">
        <v>372</v>
      </c>
      <c r="B22" s="153" t="s">
        <v>190</v>
      </c>
      <c r="C22" s="622">
        <f t="shared" si="0"/>
        <v>0</v>
      </c>
      <c r="D22" s="624"/>
      <c r="E22" s="626"/>
      <c r="F22" s="624"/>
      <c r="G22" s="625"/>
    </row>
    <row r="23" spans="1:7" ht="33">
      <c r="A23" s="178" t="s">
        <v>373</v>
      </c>
      <c r="B23" s="152" t="s">
        <v>258</v>
      </c>
      <c r="C23" s="622">
        <f>SUM(C13:C15)+C19-SUM(C20:C22)</f>
        <v>0</v>
      </c>
      <c r="D23" s="622">
        <f>SUM(D13:D15)+D19-SUM(D20:D22)</f>
        <v>0</v>
      </c>
      <c r="E23" s="622">
        <f>SUM(E13:E15)+E19-SUM(E20:E22)</f>
        <v>0</v>
      </c>
      <c r="F23" s="622">
        <f>SUM(F13:F15)+F19-SUM(F20:F22)</f>
        <v>0</v>
      </c>
      <c r="G23" s="623">
        <f>SUM(G13:G15)+G19-SUM(G20:G22)</f>
        <v>0</v>
      </c>
    </row>
    <row r="24" spans="1:7" ht="18" customHeight="1">
      <c r="A24" s="178" t="s">
        <v>441</v>
      </c>
      <c r="B24" s="153" t="s">
        <v>259</v>
      </c>
      <c r="C24" s="622">
        <f t="shared" ref="C24:C26" si="1">D24+F24+G24</f>
        <v>0</v>
      </c>
      <c r="D24" s="624"/>
      <c r="E24" s="626"/>
      <c r="F24" s="624"/>
      <c r="G24" s="625"/>
    </row>
    <row r="25" spans="1:7" ht="18" customHeight="1">
      <c r="A25" s="178" t="s">
        <v>374</v>
      </c>
      <c r="B25" s="153" t="s">
        <v>191</v>
      </c>
      <c r="C25" s="622">
        <f t="shared" si="1"/>
        <v>0</v>
      </c>
      <c r="D25" s="624"/>
      <c r="E25" s="626"/>
      <c r="F25" s="624"/>
      <c r="G25" s="625"/>
    </row>
    <row r="26" spans="1:7" ht="18" customHeight="1">
      <c r="A26" s="178" t="s">
        <v>375</v>
      </c>
      <c r="B26" s="153" t="s">
        <v>183</v>
      </c>
      <c r="C26" s="622">
        <f t="shared" si="1"/>
        <v>0</v>
      </c>
      <c r="D26" s="624"/>
      <c r="E26" s="626"/>
      <c r="F26" s="624"/>
      <c r="G26" s="625"/>
    </row>
    <row r="27" spans="1:7" ht="18" customHeight="1">
      <c r="A27" s="178" t="s">
        <v>376</v>
      </c>
      <c r="B27" s="149" t="s">
        <v>260</v>
      </c>
      <c r="C27" s="622">
        <f>C23+C24+C25-C26</f>
        <v>0</v>
      </c>
      <c r="D27" s="622">
        <f>D23+D24+D25-D26</f>
        <v>0</v>
      </c>
      <c r="E27" s="622">
        <f>E23+E24+E25-E26</f>
        <v>0</v>
      </c>
      <c r="F27" s="622">
        <f>F23+F24+F25-F26</f>
        <v>0</v>
      </c>
      <c r="G27" s="623">
        <f>G23+G24+G25-G26</f>
        <v>0</v>
      </c>
    </row>
    <row r="28" spans="1:7" ht="18" customHeight="1">
      <c r="A28" s="178" t="s">
        <v>377</v>
      </c>
      <c r="B28" s="154" t="s">
        <v>261</v>
      </c>
      <c r="C28" s="624"/>
      <c r="D28" s="624"/>
      <c r="E28" s="626"/>
      <c r="F28" s="624"/>
      <c r="G28" s="625"/>
    </row>
    <row r="29" spans="1:7" ht="49.5">
      <c r="A29" s="155" t="s">
        <v>378</v>
      </c>
      <c r="B29" s="332" t="s">
        <v>621</v>
      </c>
      <c r="C29" s="640">
        <f>IF(C28=0,0,ROUND((C27-0.08*SQRT(C30^2+0.5*C30*C31+C31^2))/C28,4))</f>
        <v>0</v>
      </c>
      <c r="D29" s="640">
        <f>IF(D28=0,0,ROUND((D27-0.08*SQRT(D30^2+0.5*D30*D31+D31^2))/D28,4))</f>
        <v>0</v>
      </c>
      <c r="E29" s="640">
        <f>IF(E28=0,0,ROUND((E27-0.08*SQRT(E30^2+0.5*E30*E31+E31^2))/E28,4))</f>
        <v>0</v>
      </c>
      <c r="F29" s="640">
        <f>IF(F28=0,0,ROUND((F27-0.08*SQRT(F30^2+0.5*F30*F31+F31^2))/F28,4))</f>
        <v>0</v>
      </c>
      <c r="G29" s="642">
        <f>IF(G28=0,0,ROUND((G27-0.08*SQRT(G30^2+0.5*G30*G31+G31^2))/G28,4))</f>
        <v>0</v>
      </c>
    </row>
    <row r="30" spans="1:7" ht="18" customHeight="1">
      <c r="A30" s="156" t="s">
        <v>510</v>
      </c>
      <c r="B30" s="153" t="s">
        <v>184</v>
      </c>
      <c r="C30" s="622">
        <f>D30+F30+G30</f>
        <v>0</v>
      </c>
      <c r="D30" s="627"/>
      <c r="E30" s="627"/>
      <c r="F30" s="627"/>
      <c r="G30" s="628"/>
    </row>
    <row r="31" spans="1:7" ht="18" customHeight="1">
      <c r="A31" s="156" t="s">
        <v>509</v>
      </c>
      <c r="B31" s="153" t="s">
        <v>185</v>
      </c>
      <c r="C31" s="622">
        <f t="shared" ref="C31" si="2">D31+F31+G31</f>
        <v>0</v>
      </c>
      <c r="D31" s="627"/>
      <c r="E31" s="627"/>
      <c r="F31" s="627"/>
      <c r="G31" s="628"/>
    </row>
    <row r="32" spans="1:7" ht="18" customHeight="1">
      <c r="A32" s="179" t="s">
        <v>379</v>
      </c>
      <c r="B32" s="149" t="s">
        <v>262</v>
      </c>
      <c r="C32" s="640">
        <f>IF($C$7=0,0,ROUND(D32*D7/$C$7+F32*F7/$C$7+G32*G7/$C$7,4))</f>
        <v>0</v>
      </c>
      <c r="D32" s="187"/>
      <c r="E32" s="187"/>
      <c r="F32" s="187"/>
      <c r="G32" s="261"/>
    </row>
    <row r="33" spans="1:7" ht="18" customHeight="1">
      <c r="A33" s="221" t="s">
        <v>380</v>
      </c>
      <c r="B33" s="174" t="s">
        <v>100</v>
      </c>
      <c r="C33" s="174" t="s">
        <v>100</v>
      </c>
      <c r="D33" s="174" t="s">
        <v>100</v>
      </c>
      <c r="E33" s="174" t="s">
        <v>100</v>
      </c>
      <c r="F33" s="174" t="s">
        <v>100</v>
      </c>
      <c r="G33" s="175" t="s">
        <v>100</v>
      </c>
    </row>
    <row r="34" spans="1:7" ht="18" customHeight="1">
      <c r="A34" s="180" t="s">
        <v>381</v>
      </c>
      <c r="B34" s="150" t="s">
        <v>186</v>
      </c>
      <c r="C34" s="622">
        <f>D34+F34+G34</f>
        <v>0</v>
      </c>
      <c r="D34" s="622">
        <f>'表1-3 负债产品信息'!I6</f>
        <v>0</v>
      </c>
      <c r="E34" s="629" t="s">
        <v>100</v>
      </c>
      <c r="F34" s="624"/>
      <c r="G34" s="630">
        <f>'表1-3 负债产品信息'!B28</f>
        <v>0</v>
      </c>
    </row>
    <row r="35" spans="1:7" ht="18" customHeight="1">
      <c r="A35" s="179" t="s">
        <v>382</v>
      </c>
      <c r="B35" s="149" t="s">
        <v>187</v>
      </c>
      <c r="C35" s="640">
        <f>IF(($C$34+'表1-1 资产配置状况'!$D$6)=0,0,ROUND((D35*(D34+'表1-1 资产配置状况'!$D$6)+F35*F34+G35*G34)/($C$34+'表1-1 资产配置状况'!$D$6),4))</f>
        <v>0</v>
      </c>
      <c r="D35" s="187"/>
      <c r="E35" s="641" t="s">
        <v>100</v>
      </c>
      <c r="F35" s="187"/>
      <c r="G35" s="261"/>
    </row>
    <row r="36" spans="1:7" ht="18" customHeight="1">
      <c r="A36" s="221" t="s">
        <v>383</v>
      </c>
      <c r="B36" s="174" t="s">
        <v>100</v>
      </c>
      <c r="C36" s="629" t="s">
        <v>100</v>
      </c>
      <c r="D36" s="629" t="s">
        <v>100</v>
      </c>
      <c r="E36" s="629" t="s">
        <v>100</v>
      </c>
      <c r="F36" s="629" t="s">
        <v>100</v>
      </c>
      <c r="G36" s="631" t="s">
        <v>100</v>
      </c>
    </row>
    <row r="37" spans="1:7" ht="18" customHeight="1">
      <c r="A37" s="157" t="s">
        <v>237</v>
      </c>
      <c r="B37" s="137" t="s">
        <v>457</v>
      </c>
      <c r="C37" s="640">
        <f>ROUND(C12-C35,4)</f>
        <v>0</v>
      </c>
      <c r="D37" s="640">
        <f>ROUND(D12-D35,4)</f>
        <v>0</v>
      </c>
      <c r="E37" s="641" t="s">
        <v>100</v>
      </c>
      <c r="F37" s="640">
        <f>ROUND(F12-F35,4)</f>
        <v>0</v>
      </c>
      <c r="G37" s="642">
        <f>ROUND(G12-G35,4)</f>
        <v>0</v>
      </c>
    </row>
    <row r="38" spans="1:7" ht="18" customHeight="1">
      <c r="A38" s="157" t="s">
        <v>439</v>
      </c>
      <c r="B38" s="137" t="s">
        <v>458</v>
      </c>
      <c r="C38" s="640">
        <f>ROUND(C29-C35,4)</f>
        <v>0</v>
      </c>
      <c r="D38" s="640">
        <f>ROUND(D29-D35,4)</f>
        <v>0</v>
      </c>
      <c r="E38" s="641" t="s">
        <v>100</v>
      </c>
      <c r="F38" s="640">
        <f>ROUND(F29-F35,4)</f>
        <v>0</v>
      </c>
      <c r="G38" s="642">
        <f>ROUND(G29-G35,4)</f>
        <v>0</v>
      </c>
    </row>
    <row r="39" spans="1:7" ht="33.75" thickBot="1">
      <c r="A39" s="158" t="s">
        <v>440</v>
      </c>
      <c r="B39" s="151" t="s">
        <v>459</v>
      </c>
      <c r="C39" s="643">
        <f>ROUND(C8*C32-C35,4)</f>
        <v>0</v>
      </c>
      <c r="D39" s="643">
        <f>ROUND(D8*D32-D35,4)</f>
        <v>0</v>
      </c>
      <c r="E39" s="644" t="s">
        <v>100</v>
      </c>
      <c r="F39" s="643">
        <f>ROUND(F8*F32-F35,4)</f>
        <v>0</v>
      </c>
      <c r="G39" s="645">
        <f>ROUND(G8*G32-G35,4)</f>
        <v>0</v>
      </c>
    </row>
    <row r="40" spans="1:7">
      <c r="A40" s="52"/>
      <c r="B40" s="41"/>
      <c r="C40" s="41"/>
      <c r="D40" s="35"/>
      <c r="E40" s="35"/>
      <c r="F40" s="35"/>
      <c r="G40" s="40"/>
    </row>
    <row r="41" spans="1:7">
      <c r="C41" s="3"/>
    </row>
    <row r="42" spans="1:7" ht="17.25" thickBot="1">
      <c r="A42" s="3" t="s">
        <v>403</v>
      </c>
    </row>
    <row r="43" spans="1:7" ht="33">
      <c r="A43" s="910" t="s">
        <v>11</v>
      </c>
      <c r="B43" s="912" t="s">
        <v>690</v>
      </c>
      <c r="C43" s="4" t="s">
        <v>225</v>
      </c>
      <c r="D43" s="4" t="s">
        <v>16</v>
      </c>
      <c r="E43" s="172" t="s">
        <v>237</v>
      </c>
    </row>
    <row r="44" spans="1:7">
      <c r="A44" s="911"/>
      <c r="B44" s="913"/>
      <c r="C44" s="127" t="s">
        <v>9</v>
      </c>
      <c r="D44" s="127" t="s">
        <v>10</v>
      </c>
      <c r="E44" s="173" t="s">
        <v>55</v>
      </c>
    </row>
    <row r="45" spans="1:7">
      <c r="A45" s="128" t="s">
        <v>177</v>
      </c>
      <c r="B45" s="632">
        <f>'表1-3 负债产品信息'!B33</f>
        <v>0</v>
      </c>
      <c r="C45" s="634"/>
      <c r="D45" s="634"/>
      <c r="E45" s="635">
        <f>C45-D45</f>
        <v>0</v>
      </c>
    </row>
    <row r="46" spans="1:7">
      <c r="A46" s="129" t="s">
        <v>178</v>
      </c>
      <c r="B46" s="632">
        <f>'表1-3 负债产品信息'!B34</f>
        <v>0</v>
      </c>
      <c r="C46" s="634"/>
      <c r="D46" s="634"/>
      <c r="E46" s="635">
        <f t="shared" ref="E46:E57" si="3">C46-D46</f>
        <v>0</v>
      </c>
    </row>
    <row r="47" spans="1:7">
      <c r="A47" s="129" t="s">
        <v>61</v>
      </c>
      <c r="B47" s="632">
        <f>'表1-3 负债产品信息'!B35</f>
        <v>0</v>
      </c>
      <c r="C47" s="634"/>
      <c r="D47" s="634"/>
      <c r="E47" s="635">
        <f t="shared" si="3"/>
        <v>0</v>
      </c>
    </row>
    <row r="48" spans="1:7">
      <c r="A48" s="129" t="s">
        <v>129</v>
      </c>
      <c r="B48" s="632">
        <f>'表1-3 负债产品信息'!B36</f>
        <v>0</v>
      </c>
      <c r="C48" s="636"/>
      <c r="D48" s="636"/>
      <c r="E48" s="635">
        <f t="shared" si="3"/>
        <v>0</v>
      </c>
    </row>
    <row r="49" spans="1:5">
      <c r="A49" s="129" t="s">
        <v>173</v>
      </c>
      <c r="B49" s="632">
        <f>'表1-3 负债产品信息'!B37</f>
        <v>0</v>
      </c>
      <c r="C49" s="636"/>
      <c r="D49" s="636"/>
      <c r="E49" s="635">
        <f t="shared" si="3"/>
        <v>0</v>
      </c>
    </row>
    <row r="50" spans="1:5">
      <c r="A50" s="129" t="s">
        <v>174</v>
      </c>
      <c r="B50" s="632">
        <f>'表1-3 负债产品信息'!B38</f>
        <v>0</v>
      </c>
      <c r="C50" s="636"/>
      <c r="D50" s="636"/>
      <c r="E50" s="635">
        <f t="shared" si="3"/>
        <v>0</v>
      </c>
    </row>
    <row r="51" spans="1:5">
      <c r="A51" s="129" t="s">
        <v>175</v>
      </c>
      <c r="B51" s="632">
        <f>'表1-3 负债产品信息'!B39</f>
        <v>0</v>
      </c>
      <c r="C51" s="636"/>
      <c r="D51" s="636"/>
      <c r="E51" s="635">
        <f t="shared" si="3"/>
        <v>0</v>
      </c>
    </row>
    <row r="52" spans="1:5">
      <c r="A52" s="129" t="s">
        <v>176</v>
      </c>
      <c r="B52" s="632">
        <f>'表1-3 负债产品信息'!B40</f>
        <v>0</v>
      </c>
      <c r="C52" s="636"/>
      <c r="D52" s="636"/>
      <c r="E52" s="635">
        <f t="shared" si="3"/>
        <v>0</v>
      </c>
    </row>
    <row r="53" spans="1:5">
      <c r="A53" s="129" t="s">
        <v>435</v>
      </c>
      <c r="B53" s="632">
        <f>'表1-3 负债产品信息'!B41</f>
        <v>0</v>
      </c>
      <c r="C53" s="636"/>
      <c r="D53" s="636"/>
      <c r="E53" s="635">
        <f t="shared" si="3"/>
        <v>0</v>
      </c>
    </row>
    <row r="54" spans="1:5">
      <c r="A54" s="129" t="s">
        <v>436</v>
      </c>
      <c r="B54" s="632">
        <f>'表1-3 负债产品信息'!B42</f>
        <v>0</v>
      </c>
      <c r="C54" s="636"/>
      <c r="D54" s="636"/>
      <c r="E54" s="635">
        <f t="shared" si="3"/>
        <v>0</v>
      </c>
    </row>
    <row r="55" spans="1:5">
      <c r="A55" s="129" t="s">
        <v>437</v>
      </c>
      <c r="B55" s="632">
        <f>'表1-3 负债产品信息'!B43</f>
        <v>0</v>
      </c>
      <c r="C55" s="636"/>
      <c r="D55" s="636"/>
      <c r="E55" s="635">
        <f t="shared" si="3"/>
        <v>0</v>
      </c>
    </row>
    <row r="56" spans="1:5">
      <c r="A56" s="129" t="s">
        <v>438</v>
      </c>
      <c r="B56" s="632">
        <f>'表1-3 负债产品信息'!B44</f>
        <v>0</v>
      </c>
      <c r="C56" s="636"/>
      <c r="D56" s="636"/>
      <c r="E56" s="635">
        <f t="shared" si="3"/>
        <v>0</v>
      </c>
    </row>
    <row r="57" spans="1:5">
      <c r="A57" s="269" t="s">
        <v>0</v>
      </c>
      <c r="B57" s="632">
        <f>'表1-3 负债产品信息'!B45</f>
        <v>0</v>
      </c>
      <c r="C57" s="637"/>
      <c r="D57" s="637"/>
      <c r="E57" s="635">
        <f t="shared" si="3"/>
        <v>0</v>
      </c>
    </row>
    <row r="58" spans="1:5" ht="17.25" thickBot="1">
      <c r="A58" s="270" t="s">
        <v>456</v>
      </c>
      <c r="B58" s="633">
        <f>SUM(B45:B57)</f>
        <v>0</v>
      </c>
      <c r="C58" s="638"/>
      <c r="D58" s="638"/>
      <c r="E58" s="639">
        <f>C58-D58</f>
        <v>0</v>
      </c>
    </row>
    <row r="61" spans="1:5">
      <c r="B61" s="6"/>
    </row>
  </sheetData>
  <mergeCells count="2">
    <mergeCell ref="A43:A44"/>
    <mergeCell ref="B43:B44"/>
  </mergeCells>
  <phoneticPr fontId="3" type="noConversion"/>
  <printOptions horizontalCentered="1"/>
  <pageMargins left="0.70866141732283472" right="0.70866141732283472" top="0.74803149606299213" bottom="3.3858267716535435" header="0.31496062992125984" footer="2.4409448818897639"/>
  <pageSetup paperSize="9" scale="50" fitToHeight="2" orientation="landscape" r:id="rId1"/>
  <headerFooter>
    <oddFooter>第 &amp;P 页，共 &amp;N 页</oddFooter>
  </headerFooter>
  <rowBreaks count="1" manualBreakCount="1">
    <brk id="28" max="7" man="1"/>
  </rowBreaks>
  <drawing r:id="rId2"/>
</worksheet>
</file>

<file path=xl/worksheets/sheet13.xml><?xml version="1.0" encoding="utf-8"?>
<worksheet xmlns="http://schemas.openxmlformats.org/spreadsheetml/2006/main" xmlns:r="http://schemas.openxmlformats.org/officeDocument/2006/relationships">
  <sheetPr codeName="Sheet11"/>
  <dimension ref="A1:I63"/>
  <sheetViews>
    <sheetView showGridLines="0" view="pageBreakPreview" topLeftCell="A40" zoomScale="70" zoomScaleSheetLayoutView="70" workbookViewId="0">
      <selection activeCell="G24" sqref="G24"/>
    </sheetView>
  </sheetViews>
  <sheetFormatPr defaultColWidth="9" defaultRowHeight="16.5"/>
  <cols>
    <col min="1" max="1" width="24.375" style="1" customWidth="1"/>
    <col min="2" max="2" width="22" style="1" customWidth="1"/>
    <col min="3" max="3" width="17.125" style="1" customWidth="1"/>
    <col min="4" max="4" width="19.5" style="1" customWidth="1"/>
    <col min="5" max="5" width="20.375" style="1" customWidth="1"/>
    <col min="6" max="6" width="18.875" style="1" customWidth="1"/>
    <col min="7" max="7" width="16" style="29" customWidth="1"/>
    <col min="8" max="8" width="17.125" style="29" customWidth="1"/>
    <col min="9" max="16384" width="9" style="1"/>
  </cols>
  <sheetData>
    <row r="1" spans="1:8" ht="24.75">
      <c r="A1" s="431" t="s">
        <v>415</v>
      </c>
      <c r="B1" s="89"/>
      <c r="C1" s="89"/>
      <c r="D1" s="89"/>
      <c r="E1" s="89"/>
      <c r="F1" s="89"/>
    </row>
    <row r="2" spans="1:8" ht="26.25" customHeight="1">
      <c r="A2" s="183" t="str">
        <f>"公司名称："&amp;封面!$C$20</f>
        <v>公司名称：</v>
      </c>
      <c r="B2" s="2"/>
      <c r="C2" s="789" t="str">
        <f>封面!$C$21</f>
        <v xml:space="preserve"> 年 月 日</v>
      </c>
      <c r="D2" s="186"/>
      <c r="G2" s="1"/>
      <c r="H2" s="1"/>
    </row>
    <row r="3" spans="1:8" ht="21.75" customHeight="1">
      <c r="A3" s="183" t="s">
        <v>126</v>
      </c>
    </row>
    <row r="4" spans="1:8" ht="21.75" customHeight="1" thickBot="1">
      <c r="A4" s="3" t="s">
        <v>431</v>
      </c>
    </row>
    <row r="5" spans="1:8" ht="16.5" customHeight="1">
      <c r="A5" s="828" t="s">
        <v>103</v>
      </c>
      <c r="B5" s="872" t="s">
        <v>559</v>
      </c>
      <c r="C5" s="874"/>
      <c r="D5" s="920" t="s">
        <v>719</v>
      </c>
      <c r="E5" s="921"/>
      <c r="F5" s="922"/>
    </row>
    <row r="6" spans="1:8">
      <c r="A6" s="829"/>
      <c r="B6" s="406" t="s">
        <v>230</v>
      </c>
      <c r="C6" s="406" t="s">
        <v>231</v>
      </c>
      <c r="D6" s="250" t="s">
        <v>92</v>
      </c>
      <c r="E6" s="250" t="s">
        <v>90</v>
      </c>
      <c r="F6" s="249" t="s">
        <v>91</v>
      </c>
    </row>
    <row r="7" spans="1:8">
      <c r="A7" s="407" t="s">
        <v>161</v>
      </c>
      <c r="B7" s="779" t="e">
        <f>'表1-1 资产配置状况'!C15/'表1-1 资产配置状况'!C$77</f>
        <v>#DIV/0!</v>
      </c>
      <c r="C7" s="408"/>
      <c r="D7" s="408"/>
      <c r="E7" s="408"/>
      <c r="F7" s="409"/>
    </row>
    <row r="8" spans="1:8">
      <c r="A8" s="407" t="s">
        <v>163</v>
      </c>
      <c r="B8" s="779" t="e">
        <f>'表1-1 资产配置状况'!C18/'表1-1 资产配置状况'!C$77</f>
        <v>#DIV/0!</v>
      </c>
      <c r="C8" s="408"/>
      <c r="D8" s="408"/>
      <c r="E8" s="408"/>
      <c r="F8" s="409"/>
    </row>
    <row r="9" spans="1:8">
      <c r="A9" s="410" t="s">
        <v>167</v>
      </c>
      <c r="B9" s="779" t="e">
        <f>'表1-1 资产配置状况'!C19/'表1-1 资产配置状况'!C$77</f>
        <v>#DIV/0!</v>
      </c>
      <c r="C9" s="408"/>
      <c r="D9" s="408"/>
      <c r="E9" s="408"/>
      <c r="F9" s="409"/>
    </row>
    <row r="10" spans="1:8">
      <c r="A10" s="410" t="s">
        <v>169</v>
      </c>
      <c r="B10" s="779" t="e">
        <f>'表1-1 资产配置状况'!C35/'表1-1 资产配置状况'!C$77</f>
        <v>#DIV/0!</v>
      </c>
      <c r="C10" s="408"/>
      <c r="D10" s="408"/>
      <c r="E10" s="408"/>
      <c r="F10" s="409"/>
    </row>
    <row r="11" spans="1:8">
      <c r="A11" s="407" t="s">
        <v>165</v>
      </c>
      <c r="B11" s="779" t="e">
        <f>'表1-1 资产配置状况'!C38/'表1-1 资产配置状况'!C$77</f>
        <v>#DIV/0!</v>
      </c>
      <c r="C11" s="408"/>
      <c r="D11" s="408"/>
      <c r="E11" s="408"/>
      <c r="F11" s="409"/>
    </row>
    <row r="12" spans="1:8">
      <c r="A12" s="787" t="s">
        <v>724</v>
      </c>
      <c r="B12" s="779" t="e">
        <f>'表1-1 资产配置状况'!C40/'表1-1 资产配置状况'!C$77</f>
        <v>#DIV/0!</v>
      </c>
      <c r="C12" s="408"/>
      <c r="D12" s="408"/>
      <c r="E12" s="408"/>
      <c r="F12" s="409"/>
    </row>
    <row r="13" spans="1:8" ht="33">
      <c r="A13" s="787" t="s">
        <v>716</v>
      </c>
      <c r="B13" s="8"/>
      <c r="C13" s="408"/>
      <c r="D13" s="408"/>
      <c r="E13" s="408"/>
      <c r="F13" s="409"/>
    </row>
    <row r="14" spans="1:8" ht="33">
      <c r="A14" s="787" t="s">
        <v>717</v>
      </c>
      <c r="B14" s="788"/>
      <c r="C14" s="411"/>
      <c r="D14" s="411"/>
      <c r="E14" s="411"/>
      <c r="F14" s="98"/>
    </row>
    <row r="15" spans="1:8">
      <c r="A15" s="786" t="s">
        <v>718</v>
      </c>
      <c r="B15" s="779" t="e">
        <f>'表1-1 资产配置状况'!C55/'表1-1 资产配置状况'!C$77</f>
        <v>#DIV/0!</v>
      </c>
      <c r="C15" s="411"/>
      <c r="D15" s="411"/>
      <c r="E15" s="411"/>
      <c r="F15" s="98"/>
    </row>
    <row r="16" spans="1:8">
      <c r="A16" s="412" t="s">
        <v>562</v>
      </c>
      <c r="B16" s="779" t="e">
        <f>'表1-1 资产配置状况'!C67/'表1-1 资产配置状况'!C$77</f>
        <v>#DIV/0!</v>
      </c>
      <c r="C16" s="411"/>
      <c r="D16" s="411"/>
      <c r="E16" s="411"/>
      <c r="F16" s="98"/>
    </row>
    <row r="17" spans="1:8">
      <c r="A17" s="413" t="s">
        <v>170</v>
      </c>
      <c r="B17" s="779" t="e">
        <f>'表1-1 资产配置状况'!C71/'表1-1 资产配置状况'!C$77</f>
        <v>#DIV/0!</v>
      </c>
      <c r="C17" s="411"/>
      <c r="D17" s="411"/>
      <c r="E17" s="411"/>
      <c r="F17" s="98"/>
    </row>
    <row r="18" spans="1:8">
      <c r="A18" s="413" t="s">
        <v>429</v>
      </c>
      <c r="B18" s="779" t="e">
        <f>'表1-1 资产配置状况'!C73/'表1-1 资产配置状况'!C$77</f>
        <v>#DIV/0!</v>
      </c>
      <c r="C18" s="411"/>
      <c r="D18" s="411"/>
      <c r="E18" s="411"/>
      <c r="F18" s="98"/>
    </row>
    <row r="19" spans="1:8">
      <c r="A19" s="413" t="s">
        <v>430</v>
      </c>
      <c r="B19" s="779" t="e">
        <f>'表1-1 资产配置状况'!C75/'表1-1 资产配置状况'!C$77</f>
        <v>#DIV/0!</v>
      </c>
      <c r="C19" s="411"/>
      <c r="D19" s="411"/>
      <c r="E19" s="411"/>
      <c r="F19" s="98"/>
    </row>
    <row r="20" spans="1:8" ht="17.25" thickBot="1">
      <c r="A20" s="414" t="s">
        <v>622</v>
      </c>
      <c r="B20" s="650" t="e">
        <f>B7+B8+B11+B16-B17+B18+B19</f>
        <v>#DIV/0!</v>
      </c>
      <c r="C20" s="415"/>
      <c r="D20" s="415"/>
      <c r="E20" s="415"/>
      <c r="F20" s="416"/>
    </row>
    <row r="21" spans="1:8">
      <c r="A21" s="86"/>
      <c r="B21" s="10"/>
      <c r="C21" s="43"/>
      <c r="D21" s="10"/>
      <c r="E21" s="10"/>
      <c r="F21" s="10"/>
      <c r="G21" s="34"/>
      <c r="H21" s="34"/>
    </row>
    <row r="22" spans="1:8" s="10" customFormat="1">
      <c r="A22" s="102"/>
      <c r="B22" s="103"/>
      <c r="C22" s="103"/>
      <c r="D22" s="103"/>
      <c r="E22" s="103"/>
      <c r="F22" s="103"/>
      <c r="G22" s="34"/>
      <c r="H22" s="34"/>
    </row>
    <row r="23" spans="1:8" s="10" customFormat="1" ht="17.25" thickBot="1">
      <c r="A23" s="3" t="s">
        <v>127</v>
      </c>
      <c r="B23" s="103"/>
      <c r="C23" s="103"/>
      <c r="D23" s="103"/>
      <c r="E23" s="103"/>
      <c r="F23" s="103"/>
      <c r="G23" s="34"/>
      <c r="H23" s="34"/>
    </row>
    <row r="24" spans="1:8" s="10" customFormat="1" ht="16.5" customHeight="1">
      <c r="A24" s="828" t="s">
        <v>24</v>
      </c>
      <c r="B24" s="872" t="s">
        <v>428</v>
      </c>
      <c r="C24" s="873"/>
      <c r="D24" s="873"/>
      <c r="E24" s="873"/>
      <c r="F24" s="918"/>
      <c r="G24" s="34"/>
      <c r="H24" s="34"/>
    </row>
    <row r="25" spans="1:8">
      <c r="A25" s="875"/>
      <c r="B25" s="104" t="s">
        <v>252</v>
      </c>
      <c r="C25" s="104" t="s">
        <v>86</v>
      </c>
      <c r="D25" s="104" t="s">
        <v>172</v>
      </c>
      <c r="E25" s="105" t="s">
        <v>224</v>
      </c>
      <c r="F25" s="106" t="s">
        <v>266</v>
      </c>
    </row>
    <row r="26" spans="1:8">
      <c r="A26" s="145" t="s">
        <v>160</v>
      </c>
      <c r="B26" s="99"/>
      <c r="C26" s="99"/>
      <c r="D26" s="99"/>
      <c r="E26" s="100"/>
      <c r="F26" s="101"/>
    </row>
    <row r="27" spans="1:8">
      <c r="A27" s="145" t="s">
        <v>162</v>
      </c>
      <c r="B27" s="99"/>
      <c r="C27" s="99"/>
      <c r="D27" s="99"/>
      <c r="E27" s="100"/>
      <c r="F27" s="101"/>
    </row>
    <row r="28" spans="1:8">
      <c r="A28" s="144" t="s">
        <v>166</v>
      </c>
      <c r="B28" s="141"/>
      <c r="C28" s="141"/>
      <c r="D28" s="141"/>
      <c r="E28" s="100"/>
      <c r="F28" s="142"/>
    </row>
    <row r="29" spans="1:8">
      <c r="A29" s="144" t="s">
        <v>168</v>
      </c>
      <c r="B29" s="141"/>
      <c r="C29" s="141"/>
      <c r="D29" s="141"/>
      <c r="E29" s="100"/>
      <c r="F29" s="142"/>
    </row>
    <row r="30" spans="1:8">
      <c r="A30" s="145" t="s">
        <v>164</v>
      </c>
      <c r="B30" s="99"/>
      <c r="C30" s="99"/>
      <c r="D30" s="99"/>
      <c r="E30" s="100"/>
      <c r="F30" s="101"/>
    </row>
    <row r="31" spans="1:8">
      <c r="A31" s="787" t="s">
        <v>724</v>
      </c>
      <c r="B31" s="99"/>
      <c r="C31" s="99"/>
      <c r="D31" s="99"/>
      <c r="E31" s="100"/>
      <c r="F31" s="101"/>
    </row>
    <row r="32" spans="1:8" ht="33">
      <c r="A32" s="787" t="s">
        <v>716</v>
      </c>
      <c r="B32" s="99"/>
      <c r="C32" s="99"/>
      <c r="D32" s="99"/>
      <c r="E32" s="100"/>
      <c r="F32" s="101"/>
    </row>
    <row r="33" spans="1:9" ht="33">
      <c r="A33" s="787" t="s">
        <v>717</v>
      </c>
      <c r="B33" s="99"/>
      <c r="C33" s="97"/>
      <c r="D33" s="97"/>
      <c r="E33" s="132"/>
      <c r="F33" s="98"/>
    </row>
    <row r="34" spans="1:9">
      <c r="A34" s="786" t="s">
        <v>718</v>
      </c>
      <c r="B34" s="99"/>
      <c r="C34" s="97"/>
      <c r="D34" s="97"/>
      <c r="E34" s="132"/>
      <c r="F34" s="98"/>
    </row>
    <row r="35" spans="1:9">
      <c r="A35" s="146" t="s">
        <v>560</v>
      </c>
      <c r="B35" s="99"/>
      <c r="C35" s="97"/>
      <c r="D35" s="97"/>
      <c r="E35" s="132"/>
      <c r="F35" s="98"/>
    </row>
    <row r="36" spans="1:9">
      <c r="A36" s="252" t="s">
        <v>171</v>
      </c>
      <c r="B36" s="147"/>
      <c r="C36" s="147"/>
      <c r="D36" s="147"/>
      <c r="E36" s="132"/>
      <c r="F36" s="98"/>
    </row>
    <row r="37" spans="1:9">
      <c r="A37" s="251" t="s">
        <v>429</v>
      </c>
      <c r="B37" s="147"/>
      <c r="C37" s="147"/>
      <c r="D37" s="147"/>
      <c r="E37" s="132"/>
      <c r="F37" s="98"/>
    </row>
    <row r="38" spans="1:9">
      <c r="A38" s="251" t="s">
        <v>430</v>
      </c>
      <c r="B38" s="147"/>
      <c r="C38" s="147"/>
      <c r="D38" s="147"/>
      <c r="E38" s="132"/>
      <c r="F38" s="98"/>
    </row>
    <row r="39" spans="1:9" ht="17.25" thickBot="1">
      <c r="A39" s="252" t="s">
        <v>130</v>
      </c>
      <c r="B39" s="651">
        <f>B26+B27+B30+B35-B36+B37+B38</f>
        <v>0</v>
      </c>
      <c r="C39" s="651">
        <f t="shared" ref="C39:E39" si="0">C26+C27+C30+C35-C36+C37+C38</f>
        <v>0</v>
      </c>
      <c r="D39" s="651">
        <f t="shared" si="0"/>
        <v>0</v>
      </c>
      <c r="E39" s="652">
        <f t="shared" si="0"/>
        <v>0</v>
      </c>
      <c r="F39" s="653">
        <f>F26+F27+F30+F35-F36+F37+F38</f>
        <v>0</v>
      </c>
    </row>
    <row r="40" spans="1:9" ht="21" customHeight="1" thickBot="1">
      <c r="A40" s="253" t="s">
        <v>432</v>
      </c>
      <c r="B40" s="254"/>
      <c r="C40" s="254"/>
      <c r="D40" s="254"/>
      <c r="E40" s="254"/>
      <c r="F40" s="780">
        <v>1</v>
      </c>
    </row>
    <row r="41" spans="1:9">
      <c r="A41" s="39"/>
      <c r="G41" s="34"/>
      <c r="H41" s="34"/>
    </row>
    <row r="42" spans="1:9">
      <c r="C42" s="56"/>
      <c r="F42" s="8"/>
      <c r="G42" s="8"/>
    </row>
    <row r="43" spans="1:9" ht="21.75" customHeight="1" thickBot="1">
      <c r="A43" s="3" t="s">
        <v>128</v>
      </c>
      <c r="H43" s="133" t="s">
        <v>493</v>
      </c>
    </row>
    <row r="44" spans="1:9" ht="19.5" customHeight="1">
      <c r="A44" s="879" t="s">
        <v>496</v>
      </c>
      <c r="B44" s="916" t="s">
        <v>51</v>
      </c>
      <c r="C44" s="837" t="s">
        <v>553</v>
      </c>
      <c r="D44" s="838"/>
      <c r="E44" s="919"/>
      <c r="F44" s="872" t="s">
        <v>228</v>
      </c>
      <c r="G44" s="873"/>
      <c r="H44" s="918"/>
      <c r="I44" s="76"/>
    </row>
    <row r="45" spans="1:9" ht="33.75" thickBot="1">
      <c r="A45" s="914"/>
      <c r="B45" s="917"/>
      <c r="C45" s="235" t="s">
        <v>622</v>
      </c>
      <c r="D45" s="50" t="s">
        <v>96</v>
      </c>
      <c r="E45" s="50" t="s">
        <v>497</v>
      </c>
      <c r="F45" s="235" t="s">
        <v>720</v>
      </c>
      <c r="G45" s="236" t="s">
        <v>16</v>
      </c>
      <c r="H45" s="237" t="s">
        <v>453</v>
      </c>
      <c r="I45" s="88"/>
    </row>
    <row r="46" spans="1:9" ht="20.25" customHeight="1">
      <c r="A46" s="879" t="s">
        <v>229</v>
      </c>
      <c r="B46" s="51" t="s">
        <v>252</v>
      </c>
      <c r="C46" s="668"/>
      <c r="D46" s="668"/>
      <c r="E46" s="669" t="s">
        <v>105</v>
      </c>
      <c r="F46" s="654"/>
      <c r="G46" s="655"/>
      <c r="H46" s="656">
        <f>ROUND(F46-G46,4)</f>
        <v>0</v>
      </c>
      <c r="I46" s="88"/>
    </row>
    <row r="47" spans="1:9" ht="20.25" customHeight="1">
      <c r="A47" s="843"/>
      <c r="B47" s="118" t="s">
        <v>86</v>
      </c>
      <c r="C47" s="670"/>
      <c r="D47" s="670"/>
      <c r="E47" s="671" t="s">
        <v>104</v>
      </c>
      <c r="F47" s="657"/>
      <c r="G47" s="238" t="s">
        <v>104</v>
      </c>
      <c r="H47" s="658" t="s">
        <v>104</v>
      </c>
      <c r="I47" s="88"/>
    </row>
    <row r="48" spans="1:9" ht="20.25" customHeight="1">
      <c r="A48" s="843"/>
      <c r="B48" s="118" t="s">
        <v>172</v>
      </c>
      <c r="C48" s="672"/>
      <c r="D48" s="672"/>
      <c r="E48" s="671" t="s">
        <v>105</v>
      </c>
      <c r="F48" s="659"/>
      <c r="G48" s="159"/>
      <c r="H48" s="660">
        <f>ROUND(F48-G48,4)</f>
        <v>0</v>
      </c>
      <c r="I48" s="8"/>
    </row>
    <row r="49" spans="1:9" ht="20.25" customHeight="1">
      <c r="A49" s="843"/>
      <c r="B49" s="118" t="s">
        <v>224</v>
      </c>
      <c r="C49" s="670"/>
      <c r="D49" s="670"/>
      <c r="E49" s="671" t="s">
        <v>105</v>
      </c>
      <c r="F49" s="657"/>
      <c r="G49" s="661"/>
      <c r="H49" s="660">
        <f>ROUND(F49-G49,4)</f>
        <v>0</v>
      </c>
      <c r="I49" s="76"/>
    </row>
    <row r="50" spans="1:9" ht="20.25" customHeight="1" thickBot="1">
      <c r="A50" s="915"/>
      <c r="B50" s="119" t="s">
        <v>266</v>
      </c>
      <c r="C50" s="673">
        <f>C46+C48+C49</f>
        <v>0</v>
      </c>
      <c r="D50" s="673">
        <f>D46+D48+D49</f>
        <v>0</v>
      </c>
      <c r="E50" s="674"/>
      <c r="F50" s="662"/>
      <c r="G50" s="663">
        <f>IF((D50+E50)=0,0,ROUND((G46*(D46+E50)+G48*D48+G49*D49)/(D50+E50),4))</f>
        <v>0</v>
      </c>
      <c r="H50" s="664">
        <f>ROUND(F50-G50,4)</f>
        <v>0</v>
      </c>
      <c r="I50" s="88"/>
    </row>
    <row r="51" spans="1:9" ht="20.25" customHeight="1">
      <c r="A51" s="829" t="s">
        <v>49</v>
      </c>
      <c r="B51" s="51" t="s">
        <v>252</v>
      </c>
      <c r="C51" s="668"/>
      <c r="D51" s="668"/>
      <c r="E51" s="669" t="s">
        <v>105</v>
      </c>
      <c r="F51" s="657"/>
      <c r="G51" s="665"/>
      <c r="H51" s="656">
        <f>ROUND(F51-G51,4)</f>
        <v>0</v>
      </c>
      <c r="I51" s="88"/>
    </row>
    <row r="52" spans="1:9" ht="20.25" customHeight="1">
      <c r="A52" s="843"/>
      <c r="B52" s="118" t="s">
        <v>86</v>
      </c>
      <c r="C52" s="670"/>
      <c r="D52" s="672"/>
      <c r="E52" s="671" t="s">
        <v>104</v>
      </c>
      <c r="F52" s="659"/>
      <c r="G52" s="238" t="s">
        <v>104</v>
      </c>
      <c r="H52" s="658" t="s">
        <v>104</v>
      </c>
      <c r="I52" s="88"/>
    </row>
    <row r="53" spans="1:9" ht="20.25" customHeight="1">
      <c r="A53" s="843"/>
      <c r="B53" s="118" t="s">
        <v>172</v>
      </c>
      <c r="C53" s="672"/>
      <c r="D53" s="672"/>
      <c r="E53" s="671" t="s">
        <v>105</v>
      </c>
      <c r="F53" s="659"/>
      <c r="G53" s="159"/>
      <c r="H53" s="660">
        <f>ROUND(F53-G53,4)</f>
        <v>0</v>
      </c>
      <c r="I53" s="8"/>
    </row>
    <row r="54" spans="1:9" ht="20.25" customHeight="1">
      <c r="A54" s="843"/>
      <c r="B54" s="118" t="s">
        <v>224</v>
      </c>
      <c r="C54" s="672"/>
      <c r="D54" s="672"/>
      <c r="E54" s="671" t="s">
        <v>105</v>
      </c>
      <c r="F54" s="659"/>
      <c r="G54" s="159"/>
      <c r="H54" s="660">
        <f>ROUND(F54-G54,4)</f>
        <v>0</v>
      </c>
      <c r="I54" s="76"/>
    </row>
    <row r="55" spans="1:9" ht="20.25" customHeight="1" thickBot="1">
      <c r="A55" s="914"/>
      <c r="B55" s="121" t="s">
        <v>266</v>
      </c>
      <c r="C55" s="673">
        <f>C51+C53+C54</f>
        <v>0</v>
      </c>
      <c r="D55" s="673">
        <f>D51+D53+D54</f>
        <v>0</v>
      </c>
      <c r="E55" s="675"/>
      <c r="F55" s="666"/>
      <c r="G55" s="663">
        <f>IF((D55+E55)=0,0,ROUND((G51*(D51+E55)+G53*D53+G54*D54)/(D55+E55),4))</f>
        <v>0</v>
      </c>
      <c r="H55" s="664">
        <f>ROUND(F55-G55,4)</f>
        <v>0</v>
      </c>
      <c r="I55" s="88"/>
    </row>
    <row r="56" spans="1:9" ht="20.25" customHeight="1">
      <c r="A56" s="879" t="s">
        <v>50</v>
      </c>
      <c r="B56" s="51" t="s">
        <v>252</v>
      </c>
      <c r="C56" s="668"/>
      <c r="D56" s="668"/>
      <c r="E56" s="669" t="s">
        <v>105</v>
      </c>
      <c r="F56" s="654"/>
      <c r="G56" s="655"/>
      <c r="H56" s="656">
        <f>ROUND(F56-G56,4)</f>
        <v>0</v>
      </c>
      <c r="I56" s="88"/>
    </row>
    <row r="57" spans="1:9" ht="20.25" customHeight="1">
      <c r="A57" s="843"/>
      <c r="B57" s="118" t="s">
        <v>86</v>
      </c>
      <c r="C57" s="670"/>
      <c r="D57" s="672"/>
      <c r="E57" s="671" t="s">
        <v>104</v>
      </c>
      <c r="F57" s="659"/>
      <c r="G57" s="238" t="s">
        <v>104</v>
      </c>
      <c r="H57" s="658" t="s">
        <v>104</v>
      </c>
      <c r="I57" s="88"/>
    </row>
    <row r="58" spans="1:9" ht="20.25" customHeight="1">
      <c r="A58" s="843"/>
      <c r="B58" s="118" t="s">
        <v>172</v>
      </c>
      <c r="C58" s="672"/>
      <c r="D58" s="672"/>
      <c r="E58" s="671" t="s">
        <v>105</v>
      </c>
      <c r="F58" s="659"/>
      <c r="G58" s="159"/>
      <c r="H58" s="660">
        <f>ROUND(F58-G58,4)</f>
        <v>0</v>
      </c>
      <c r="I58" s="8"/>
    </row>
    <row r="59" spans="1:9" ht="20.25" customHeight="1">
      <c r="A59" s="843"/>
      <c r="B59" s="118" t="s">
        <v>224</v>
      </c>
      <c r="C59" s="672"/>
      <c r="D59" s="672"/>
      <c r="E59" s="671" t="s">
        <v>105</v>
      </c>
      <c r="F59" s="659"/>
      <c r="G59" s="159"/>
      <c r="H59" s="660">
        <f>ROUND(F59-G59,4)</f>
        <v>0</v>
      </c>
      <c r="I59" s="76"/>
    </row>
    <row r="60" spans="1:9" ht="20.25" customHeight="1" thickBot="1">
      <c r="A60" s="915"/>
      <c r="B60" s="119" t="s">
        <v>266</v>
      </c>
      <c r="C60" s="673">
        <f>C56+C58+C59</f>
        <v>0</v>
      </c>
      <c r="D60" s="673">
        <f>D56+D58+D59</f>
        <v>0</v>
      </c>
      <c r="E60" s="675"/>
      <c r="F60" s="667"/>
      <c r="G60" s="663">
        <f>IF((D60+E60)=0,0,ROUND((G56*(D56+E60)+G58*D58+G59*D59)/(D60+E60),4))</f>
        <v>0</v>
      </c>
      <c r="H60" s="664">
        <f>ROUND(F60-G60,4)</f>
        <v>0</v>
      </c>
      <c r="I60" s="88"/>
    </row>
    <row r="61" spans="1:9">
      <c r="A61" s="22"/>
    </row>
    <row r="62" spans="1:9">
      <c r="A62" s="24"/>
    </row>
    <row r="63" spans="1:9">
      <c r="A63" s="42"/>
    </row>
  </sheetData>
  <mergeCells count="12">
    <mergeCell ref="A51:A55"/>
    <mergeCell ref="A56:A60"/>
    <mergeCell ref="B5:C5"/>
    <mergeCell ref="B44:B45"/>
    <mergeCell ref="F44:H44"/>
    <mergeCell ref="C44:E44"/>
    <mergeCell ref="D5:F5"/>
    <mergeCell ref="A5:A6"/>
    <mergeCell ref="A24:A25"/>
    <mergeCell ref="B24:F24"/>
    <mergeCell ref="A44:A45"/>
    <mergeCell ref="A46:A50"/>
  </mergeCells>
  <phoneticPr fontId="3" type="noConversion"/>
  <printOptions horizontalCentered="1"/>
  <pageMargins left="0.70866141732283472" right="0.70866141732283472" top="0.74803149606299213" bottom="0.74803149606299213" header="0.31496062992125984" footer="0.31496062992125984"/>
  <pageSetup paperSize="9" scale="55" fitToWidth="2" fitToHeight="3" orientation="landscape" r:id="rId1"/>
  <headerFooter>
    <oddFooter>第 &amp;P 页，共 &amp;N 页</oddFooter>
  </headerFooter>
  <rowBreaks count="1" manualBreakCount="1">
    <brk id="41" max="7" man="1"/>
  </rowBreaks>
  <drawing r:id="rId2"/>
</worksheet>
</file>

<file path=xl/worksheets/sheet14.xml><?xml version="1.0" encoding="utf-8"?>
<worksheet xmlns="http://schemas.openxmlformats.org/spreadsheetml/2006/main" xmlns:r="http://schemas.openxmlformats.org/officeDocument/2006/relationships">
  <sheetPr codeName="Sheet13"/>
  <dimension ref="A1:J57"/>
  <sheetViews>
    <sheetView showGridLines="0" view="pageBreakPreview" zoomScale="85" zoomScaleSheetLayoutView="85" workbookViewId="0">
      <pane xSplit="2" ySplit="5" topLeftCell="C6" activePane="bottomRight" state="frozen"/>
      <selection pane="topRight" activeCell="C1" sqref="C1"/>
      <selection pane="bottomLeft" activeCell="A6" sqref="A6"/>
      <selection pane="bottomRight" activeCell="F47" sqref="F47"/>
    </sheetView>
  </sheetViews>
  <sheetFormatPr defaultColWidth="8.625" defaultRowHeight="16.5"/>
  <cols>
    <col min="1" max="1" width="32.5" style="17" customWidth="1"/>
    <col min="2" max="10" width="14.625" style="17" customWidth="1"/>
    <col min="11" max="16384" width="8.625" style="17"/>
  </cols>
  <sheetData>
    <row r="1" spans="1:10" ht="24.75">
      <c r="A1" s="430" t="s">
        <v>681</v>
      </c>
      <c r="B1" s="107"/>
      <c r="C1" s="107"/>
      <c r="D1" s="107"/>
      <c r="E1" s="109"/>
      <c r="F1" s="109"/>
      <c r="G1" s="109"/>
      <c r="H1" s="107"/>
      <c r="I1" s="109"/>
      <c r="J1" s="109"/>
    </row>
    <row r="2" spans="1:10" ht="27.75" customHeight="1">
      <c r="A2" s="184" t="str">
        <f>"公司名称："&amp;封面!$C$20</f>
        <v>公司名称：</v>
      </c>
      <c r="B2" s="25"/>
      <c r="C2" s="25"/>
      <c r="D2" s="186"/>
      <c r="E2" s="798" t="str">
        <f>封面!$C$21</f>
        <v xml:space="preserve"> 年 月 日</v>
      </c>
      <c r="F2" s="109"/>
      <c r="G2" s="15"/>
      <c r="H2" s="25"/>
      <c r="I2" s="25"/>
      <c r="J2" s="15"/>
    </row>
    <row r="3" spans="1:10" ht="21" customHeight="1" thickBot="1">
      <c r="A3" s="18" t="s">
        <v>319</v>
      </c>
      <c r="B3" s="19"/>
      <c r="C3" s="19"/>
      <c r="D3" s="19"/>
      <c r="F3" s="26"/>
      <c r="G3" s="19"/>
      <c r="H3" s="19"/>
      <c r="J3" s="26" t="s">
        <v>460</v>
      </c>
    </row>
    <row r="4" spans="1:10">
      <c r="A4" s="926" t="s">
        <v>56</v>
      </c>
      <c r="B4" s="928" t="s">
        <v>245</v>
      </c>
      <c r="C4" s="923" t="s">
        <v>243</v>
      </c>
      <c r="D4" s="924"/>
      <c r="E4" s="924"/>
      <c r="F4" s="925"/>
      <c r="G4" s="923" t="s">
        <v>244</v>
      </c>
      <c r="H4" s="924"/>
      <c r="I4" s="924"/>
      <c r="J4" s="925"/>
    </row>
    <row r="5" spans="1:10" ht="17.25" thickBot="1">
      <c r="A5" s="927"/>
      <c r="B5" s="929"/>
      <c r="C5" s="219" t="s">
        <v>246</v>
      </c>
      <c r="D5" s="215" t="s">
        <v>247</v>
      </c>
      <c r="E5" s="215" t="s">
        <v>248</v>
      </c>
      <c r="F5" s="218" t="s">
        <v>249</v>
      </c>
      <c r="G5" s="219" t="s">
        <v>246</v>
      </c>
      <c r="H5" s="215" t="s">
        <v>247</v>
      </c>
      <c r="I5" s="215" t="s">
        <v>248</v>
      </c>
      <c r="J5" s="218" t="s">
        <v>249</v>
      </c>
    </row>
    <row r="6" spans="1:10" ht="23.25" customHeight="1">
      <c r="A6" s="230" t="s">
        <v>320</v>
      </c>
      <c r="B6" s="676"/>
      <c r="C6" s="677"/>
      <c r="D6" s="678"/>
      <c r="E6" s="678"/>
      <c r="F6" s="676"/>
      <c r="G6" s="677"/>
      <c r="H6" s="678"/>
      <c r="I6" s="678"/>
      <c r="J6" s="676"/>
    </row>
    <row r="7" spans="1:10" ht="20.25" customHeight="1">
      <c r="A7" s="231" t="s">
        <v>321</v>
      </c>
      <c r="B7" s="679" t="s">
        <v>100</v>
      </c>
      <c r="C7" s="680" t="s">
        <v>100</v>
      </c>
      <c r="D7" s="681" t="s">
        <v>100</v>
      </c>
      <c r="E7" s="681" t="s">
        <v>100</v>
      </c>
      <c r="F7" s="679" t="s">
        <v>100</v>
      </c>
      <c r="G7" s="680" t="s">
        <v>100</v>
      </c>
      <c r="H7" s="681" t="s">
        <v>100</v>
      </c>
      <c r="I7" s="681" t="s">
        <v>100</v>
      </c>
      <c r="J7" s="679" t="s">
        <v>100</v>
      </c>
    </row>
    <row r="8" spans="1:10" ht="20.25" customHeight="1">
      <c r="A8" s="232" t="s">
        <v>283</v>
      </c>
      <c r="B8" s="682"/>
      <c r="C8" s="683"/>
      <c r="D8" s="684"/>
      <c r="E8" s="684"/>
      <c r="F8" s="682"/>
      <c r="G8" s="683"/>
      <c r="H8" s="684"/>
      <c r="I8" s="684"/>
      <c r="J8" s="682"/>
    </row>
    <row r="9" spans="1:10" ht="20.25" customHeight="1">
      <c r="A9" s="232" t="s">
        <v>284</v>
      </c>
      <c r="B9" s="682"/>
      <c r="C9" s="683"/>
      <c r="D9" s="684"/>
      <c r="E9" s="684"/>
      <c r="F9" s="682"/>
      <c r="G9" s="683"/>
      <c r="H9" s="684"/>
      <c r="I9" s="684"/>
      <c r="J9" s="682"/>
    </row>
    <row r="10" spans="1:10" ht="20.25" customHeight="1">
      <c r="A10" s="232" t="s">
        <v>285</v>
      </c>
      <c r="B10" s="682"/>
      <c r="C10" s="683"/>
      <c r="D10" s="684"/>
      <c r="E10" s="684"/>
      <c r="F10" s="682"/>
      <c r="G10" s="683"/>
      <c r="H10" s="684"/>
      <c r="I10" s="684"/>
      <c r="J10" s="682"/>
    </row>
    <row r="11" spans="1:10" ht="20.25" customHeight="1">
      <c r="A11" s="232" t="s">
        <v>286</v>
      </c>
      <c r="B11" s="682"/>
      <c r="C11" s="683"/>
      <c r="D11" s="684"/>
      <c r="E11" s="684"/>
      <c r="F11" s="682"/>
      <c r="G11" s="683"/>
      <c r="H11" s="684"/>
      <c r="I11" s="684"/>
      <c r="J11" s="682"/>
    </row>
    <row r="12" spans="1:10" ht="20.25" customHeight="1">
      <c r="A12" s="233" t="s">
        <v>287</v>
      </c>
      <c r="B12" s="685">
        <f>SUM(B8:B11)</f>
        <v>0</v>
      </c>
      <c r="C12" s="686">
        <f>SUM(C8:C11)</f>
        <v>0</v>
      </c>
      <c r="D12" s="687">
        <f t="shared" ref="D12:J12" si="0">SUM(D8:D11)</f>
        <v>0</v>
      </c>
      <c r="E12" s="687">
        <f t="shared" si="0"/>
        <v>0</v>
      </c>
      <c r="F12" s="685">
        <f t="shared" si="0"/>
        <v>0</v>
      </c>
      <c r="G12" s="686">
        <f t="shared" si="0"/>
        <v>0</v>
      </c>
      <c r="H12" s="687">
        <f t="shared" si="0"/>
        <v>0</v>
      </c>
      <c r="I12" s="687">
        <f t="shared" si="0"/>
        <v>0</v>
      </c>
      <c r="J12" s="685">
        <f t="shared" si="0"/>
        <v>0</v>
      </c>
    </row>
    <row r="13" spans="1:10" ht="20.25" customHeight="1">
      <c r="A13" s="232" t="s">
        <v>288</v>
      </c>
      <c r="B13" s="682"/>
      <c r="C13" s="683"/>
      <c r="D13" s="684"/>
      <c r="E13" s="684"/>
      <c r="F13" s="682"/>
      <c r="G13" s="683"/>
      <c r="H13" s="684"/>
      <c r="I13" s="684"/>
      <c r="J13" s="682"/>
    </row>
    <row r="14" spans="1:10" ht="20.25" customHeight="1">
      <c r="A14" s="232" t="s">
        <v>289</v>
      </c>
      <c r="B14" s="682"/>
      <c r="C14" s="683"/>
      <c r="D14" s="684"/>
      <c r="E14" s="684"/>
      <c r="F14" s="682"/>
      <c r="G14" s="683"/>
      <c r="H14" s="684"/>
      <c r="I14" s="684"/>
      <c r="J14" s="682"/>
    </row>
    <row r="15" spans="1:10" ht="20.25" customHeight="1">
      <c r="A15" s="232" t="s">
        <v>290</v>
      </c>
      <c r="B15" s="682"/>
      <c r="C15" s="683"/>
      <c r="D15" s="684"/>
      <c r="E15" s="684"/>
      <c r="F15" s="682"/>
      <c r="G15" s="683"/>
      <c r="H15" s="684"/>
      <c r="I15" s="684"/>
      <c r="J15" s="682"/>
    </row>
    <row r="16" spans="1:10" ht="20.25" customHeight="1">
      <c r="A16" s="232" t="s">
        <v>291</v>
      </c>
      <c r="B16" s="682"/>
      <c r="C16" s="683"/>
      <c r="D16" s="684"/>
      <c r="E16" s="684"/>
      <c r="F16" s="682"/>
      <c r="G16" s="683"/>
      <c r="H16" s="684"/>
      <c r="I16" s="684"/>
      <c r="J16" s="682"/>
    </row>
    <row r="17" spans="1:10" ht="20.25" customHeight="1">
      <c r="A17" s="232" t="s">
        <v>292</v>
      </c>
      <c r="B17" s="682"/>
      <c r="C17" s="683"/>
      <c r="D17" s="684"/>
      <c r="E17" s="684"/>
      <c r="F17" s="682"/>
      <c r="G17" s="683"/>
      <c r="H17" s="684"/>
      <c r="I17" s="684"/>
      <c r="J17" s="682"/>
    </row>
    <row r="18" spans="1:10" ht="20.25" customHeight="1">
      <c r="A18" s="233" t="s">
        <v>293</v>
      </c>
      <c r="B18" s="685">
        <f>SUM(B13:B17)</f>
        <v>0</v>
      </c>
      <c r="C18" s="686">
        <f>SUM(C13:C17)</f>
        <v>0</v>
      </c>
      <c r="D18" s="687">
        <f>SUM(D13:D17)</f>
        <v>0</v>
      </c>
      <c r="E18" s="687">
        <f>SUM(E13:E17)</f>
        <v>0</v>
      </c>
      <c r="F18" s="685">
        <f>SUM(F13:F17)</f>
        <v>0</v>
      </c>
      <c r="G18" s="686">
        <f t="shared" ref="G18:J18" si="1">SUM(G13:G17)</f>
        <v>0</v>
      </c>
      <c r="H18" s="687">
        <f t="shared" si="1"/>
        <v>0</v>
      </c>
      <c r="I18" s="687">
        <f t="shared" si="1"/>
        <v>0</v>
      </c>
      <c r="J18" s="685">
        <f t="shared" si="1"/>
        <v>0</v>
      </c>
    </row>
    <row r="19" spans="1:10" ht="20.25" customHeight="1">
      <c r="A19" s="233" t="s">
        <v>294</v>
      </c>
      <c r="B19" s="688">
        <f>B12-B18</f>
        <v>0</v>
      </c>
      <c r="C19" s="689">
        <f t="shared" ref="C19:J19" si="2">C12-C18</f>
        <v>0</v>
      </c>
      <c r="D19" s="690">
        <f t="shared" si="2"/>
        <v>0</v>
      </c>
      <c r="E19" s="690">
        <f t="shared" si="2"/>
        <v>0</v>
      </c>
      <c r="F19" s="688">
        <f t="shared" si="2"/>
        <v>0</v>
      </c>
      <c r="G19" s="689">
        <f t="shared" si="2"/>
        <v>0</v>
      </c>
      <c r="H19" s="690">
        <f t="shared" si="2"/>
        <v>0</v>
      </c>
      <c r="I19" s="690">
        <f t="shared" si="2"/>
        <v>0</v>
      </c>
      <c r="J19" s="688">
        <f t="shared" si="2"/>
        <v>0</v>
      </c>
    </row>
    <row r="20" spans="1:10" ht="20.25" customHeight="1">
      <c r="A20" s="231" t="s">
        <v>322</v>
      </c>
      <c r="B20" s="679" t="s">
        <v>100</v>
      </c>
      <c r="C20" s="680" t="s">
        <v>100</v>
      </c>
      <c r="D20" s="681" t="s">
        <v>100</v>
      </c>
      <c r="E20" s="681" t="s">
        <v>100</v>
      </c>
      <c r="F20" s="679" t="s">
        <v>100</v>
      </c>
      <c r="G20" s="680" t="s">
        <v>100</v>
      </c>
      <c r="H20" s="681" t="s">
        <v>100</v>
      </c>
      <c r="I20" s="681" t="s">
        <v>100</v>
      </c>
      <c r="J20" s="679" t="s">
        <v>100</v>
      </c>
    </row>
    <row r="21" spans="1:10" ht="20.25" customHeight="1">
      <c r="A21" s="232" t="s">
        <v>295</v>
      </c>
      <c r="B21" s="682"/>
      <c r="C21" s="683"/>
      <c r="D21" s="684"/>
      <c r="E21" s="684"/>
      <c r="F21" s="682"/>
      <c r="G21" s="683"/>
      <c r="H21" s="684"/>
      <c r="I21" s="684"/>
      <c r="J21" s="682"/>
    </row>
    <row r="22" spans="1:10" ht="20.25" customHeight="1">
      <c r="A22" s="232" t="s">
        <v>296</v>
      </c>
      <c r="B22" s="682"/>
      <c r="C22" s="683"/>
      <c r="D22" s="684"/>
      <c r="E22" s="684"/>
      <c r="F22" s="682"/>
      <c r="G22" s="683"/>
      <c r="H22" s="684"/>
      <c r="I22" s="684"/>
      <c r="J22" s="682"/>
    </row>
    <row r="23" spans="1:10" ht="20.25" customHeight="1">
      <c r="A23" s="232" t="s">
        <v>297</v>
      </c>
      <c r="B23" s="682"/>
      <c r="C23" s="683"/>
      <c r="D23" s="684"/>
      <c r="E23" s="684"/>
      <c r="F23" s="682"/>
      <c r="G23" s="683"/>
      <c r="H23" s="684"/>
      <c r="I23" s="684"/>
      <c r="J23" s="682"/>
    </row>
    <row r="24" spans="1:10" ht="20.25" customHeight="1">
      <c r="A24" s="233" t="s">
        <v>298</v>
      </c>
      <c r="B24" s="685">
        <f>SUM(B21:B23)</f>
        <v>0</v>
      </c>
      <c r="C24" s="686">
        <f>SUM(C21:C23)</f>
        <v>0</v>
      </c>
      <c r="D24" s="691">
        <f>SUM(D21:D23)</f>
        <v>0</v>
      </c>
      <c r="E24" s="691">
        <f t="shared" ref="E24:J24" si="3">SUM(E21:E23)</f>
        <v>0</v>
      </c>
      <c r="F24" s="692">
        <f t="shared" si="3"/>
        <v>0</v>
      </c>
      <c r="G24" s="686">
        <f t="shared" si="3"/>
        <v>0</v>
      </c>
      <c r="H24" s="691">
        <f t="shared" si="3"/>
        <v>0</v>
      </c>
      <c r="I24" s="691">
        <f t="shared" si="3"/>
        <v>0</v>
      </c>
      <c r="J24" s="692">
        <f t="shared" si="3"/>
        <v>0</v>
      </c>
    </row>
    <row r="25" spans="1:10" ht="20.25" customHeight="1">
      <c r="A25" s="232" t="s">
        <v>299</v>
      </c>
      <c r="B25" s="682"/>
      <c r="C25" s="680" t="s">
        <v>342</v>
      </c>
      <c r="D25" s="681" t="s">
        <v>342</v>
      </c>
      <c r="E25" s="681" t="s">
        <v>342</v>
      </c>
      <c r="F25" s="679" t="s">
        <v>342</v>
      </c>
      <c r="G25" s="680" t="s">
        <v>342</v>
      </c>
      <c r="H25" s="681" t="s">
        <v>342</v>
      </c>
      <c r="I25" s="681" t="s">
        <v>342</v>
      </c>
      <c r="J25" s="679" t="s">
        <v>342</v>
      </c>
    </row>
    <row r="26" spans="1:10" ht="30.75" customHeight="1">
      <c r="A26" s="234" t="s">
        <v>300</v>
      </c>
      <c r="B26" s="682"/>
      <c r="C26" s="683"/>
      <c r="D26" s="684"/>
      <c r="E26" s="684"/>
      <c r="F26" s="682"/>
      <c r="G26" s="683"/>
      <c r="H26" s="684"/>
      <c r="I26" s="684"/>
      <c r="J26" s="682"/>
    </row>
    <row r="27" spans="1:10" ht="20.25" customHeight="1">
      <c r="A27" s="232" t="s">
        <v>301</v>
      </c>
      <c r="B27" s="682"/>
      <c r="C27" s="683"/>
      <c r="D27" s="684"/>
      <c r="E27" s="684"/>
      <c r="F27" s="682"/>
      <c r="G27" s="683"/>
      <c r="H27" s="684"/>
      <c r="I27" s="684"/>
      <c r="J27" s="682"/>
    </row>
    <row r="28" spans="1:10" ht="20.25" customHeight="1">
      <c r="A28" s="233" t="s">
        <v>302</v>
      </c>
      <c r="B28" s="685">
        <f>SUM(B25:B27)</f>
        <v>0</v>
      </c>
      <c r="C28" s="686">
        <f>SUM(C25:C27)</f>
        <v>0</v>
      </c>
      <c r="D28" s="691">
        <f>SUM(D25:D27)</f>
        <v>0</v>
      </c>
      <c r="E28" s="691">
        <f t="shared" ref="E28:J28" si="4">SUM(E25:E27)</f>
        <v>0</v>
      </c>
      <c r="F28" s="692">
        <f t="shared" si="4"/>
        <v>0</v>
      </c>
      <c r="G28" s="686">
        <f t="shared" si="4"/>
        <v>0</v>
      </c>
      <c r="H28" s="691">
        <f t="shared" si="4"/>
        <v>0</v>
      </c>
      <c r="I28" s="691">
        <f t="shared" si="4"/>
        <v>0</v>
      </c>
      <c r="J28" s="692">
        <f t="shared" si="4"/>
        <v>0</v>
      </c>
    </row>
    <row r="29" spans="1:10" ht="20.25" customHeight="1">
      <c r="A29" s="233" t="s">
        <v>303</v>
      </c>
      <c r="B29" s="688">
        <f>B24-B28</f>
        <v>0</v>
      </c>
      <c r="C29" s="689">
        <f>C24-C28</f>
        <v>0</v>
      </c>
      <c r="D29" s="690">
        <f t="shared" ref="D29:J29" si="5">D24-D28</f>
        <v>0</v>
      </c>
      <c r="E29" s="690">
        <f t="shared" si="5"/>
        <v>0</v>
      </c>
      <c r="F29" s="688">
        <f t="shared" si="5"/>
        <v>0</v>
      </c>
      <c r="G29" s="689">
        <f t="shared" si="5"/>
        <v>0</v>
      </c>
      <c r="H29" s="690">
        <f t="shared" si="5"/>
        <v>0</v>
      </c>
      <c r="I29" s="690">
        <f t="shared" si="5"/>
        <v>0</v>
      </c>
      <c r="J29" s="688">
        <f t="shared" si="5"/>
        <v>0</v>
      </c>
    </row>
    <row r="30" spans="1:10" ht="20.25" customHeight="1">
      <c r="A30" s="231" t="s">
        <v>323</v>
      </c>
      <c r="B30" s="679" t="s">
        <v>100</v>
      </c>
      <c r="C30" s="680" t="s">
        <v>100</v>
      </c>
      <c r="D30" s="681" t="s">
        <v>100</v>
      </c>
      <c r="E30" s="681" t="s">
        <v>100</v>
      </c>
      <c r="F30" s="679" t="s">
        <v>100</v>
      </c>
      <c r="G30" s="680" t="s">
        <v>100</v>
      </c>
      <c r="H30" s="681" t="s">
        <v>100</v>
      </c>
      <c r="I30" s="681" t="s">
        <v>100</v>
      </c>
      <c r="J30" s="679" t="s">
        <v>100</v>
      </c>
    </row>
    <row r="31" spans="1:10" ht="20.25" customHeight="1">
      <c r="A31" s="232" t="s">
        <v>304</v>
      </c>
      <c r="B31" s="682"/>
      <c r="C31" s="683"/>
      <c r="D31" s="684"/>
      <c r="E31" s="684"/>
      <c r="F31" s="682"/>
      <c r="G31" s="683"/>
      <c r="H31" s="684"/>
      <c r="I31" s="684"/>
      <c r="J31" s="682"/>
    </row>
    <row r="32" spans="1:10" ht="20.25" customHeight="1">
      <c r="A32" s="232" t="s">
        <v>305</v>
      </c>
      <c r="B32" s="682"/>
      <c r="C32" s="683"/>
      <c r="D32" s="684"/>
      <c r="E32" s="684"/>
      <c r="F32" s="682"/>
      <c r="G32" s="683"/>
      <c r="H32" s="684"/>
      <c r="I32" s="684"/>
      <c r="J32" s="682"/>
    </row>
    <row r="33" spans="1:10" ht="20.25" customHeight="1">
      <c r="A33" s="232" t="s">
        <v>306</v>
      </c>
      <c r="B33" s="682"/>
      <c r="C33" s="683"/>
      <c r="D33" s="684"/>
      <c r="E33" s="684"/>
      <c r="F33" s="682"/>
      <c r="G33" s="683"/>
      <c r="H33" s="684"/>
      <c r="I33" s="684"/>
      <c r="J33" s="682"/>
    </row>
    <row r="34" spans="1:10" ht="20.25" customHeight="1">
      <c r="A34" s="233" t="s">
        <v>307</v>
      </c>
      <c r="B34" s="685">
        <f>SUM(B31:B33)</f>
        <v>0</v>
      </c>
      <c r="C34" s="686">
        <f>SUM(C31:C33)</f>
        <v>0</v>
      </c>
      <c r="D34" s="691">
        <f>SUM(D31:D33)</f>
        <v>0</v>
      </c>
      <c r="E34" s="691">
        <f>SUM(E31:E33)</f>
        <v>0</v>
      </c>
      <c r="F34" s="692">
        <f>SUM(F31:F33)</f>
        <v>0</v>
      </c>
      <c r="G34" s="686">
        <f t="shared" ref="G34:J34" si="6">SUM(G31:G33)</f>
        <v>0</v>
      </c>
      <c r="H34" s="691">
        <f t="shared" si="6"/>
        <v>0</v>
      </c>
      <c r="I34" s="691">
        <f t="shared" si="6"/>
        <v>0</v>
      </c>
      <c r="J34" s="692">
        <f t="shared" si="6"/>
        <v>0</v>
      </c>
    </row>
    <row r="35" spans="1:10" ht="20.25" customHeight="1">
      <c r="A35" s="232" t="s">
        <v>343</v>
      </c>
      <c r="B35" s="682"/>
      <c r="C35" s="683"/>
      <c r="D35" s="684"/>
      <c r="E35" s="684"/>
      <c r="F35" s="682"/>
      <c r="G35" s="683"/>
      <c r="H35" s="684"/>
      <c r="I35" s="684"/>
      <c r="J35" s="682"/>
    </row>
    <row r="36" spans="1:10" ht="20.25" customHeight="1">
      <c r="A36" s="232" t="s">
        <v>336</v>
      </c>
      <c r="B36" s="682"/>
      <c r="C36" s="683"/>
      <c r="D36" s="684"/>
      <c r="E36" s="684"/>
      <c r="F36" s="682"/>
      <c r="G36" s="683"/>
      <c r="H36" s="684"/>
      <c r="I36" s="684"/>
      <c r="J36" s="682"/>
    </row>
    <row r="37" spans="1:10" ht="20.25" customHeight="1">
      <c r="A37" s="226" t="s">
        <v>337</v>
      </c>
      <c r="B37" s="682"/>
      <c r="C37" s="683"/>
      <c r="D37" s="684"/>
      <c r="E37" s="684"/>
      <c r="F37" s="682"/>
      <c r="G37" s="683"/>
      <c r="H37" s="684"/>
      <c r="I37" s="684"/>
      <c r="J37" s="682"/>
    </row>
    <row r="38" spans="1:10" ht="20.25" customHeight="1">
      <c r="A38" s="232" t="s">
        <v>310</v>
      </c>
      <c r="B38" s="682"/>
      <c r="C38" s="683"/>
      <c r="D38" s="684"/>
      <c r="E38" s="684"/>
      <c r="F38" s="682"/>
      <c r="G38" s="683"/>
      <c r="H38" s="684"/>
      <c r="I38" s="684"/>
      <c r="J38" s="682"/>
    </row>
    <row r="39" spans="1:10" ht="20.25" customHeight="1">
      <c r="A39" s="233" t="s">
        <v>311</v>
      </c>
      <c r="B39" s="685">
        <f>B35+B36+B38</f>
        <v>0</v>
      </c>
      <c r="C39" s="686">
        <f>C35+C36+C38</f>
        <v>0</v>
      </c>
      <c r="D39" s="691">
        <f>D35+D36+D38</f>
        <v>0</v>
      </c>
      <c r="E39" s="691">
        <f t="shared" ref="E39:J39" si="7">E35+E36+E38</f>
        <v>0</v>
      </c>
      <c r="F39" s="692">
        <f t="shared" si="7"/>
        <v>0</v>
      </c>
      <c r="G39" s="686">
        <f t="shared" si="7"/>
        <v>0</v>
      </c>
      <c r="H39" s="691">
        <f t="shared" si="7"/>
        <v>0</v>
      </c>
      <c r="I39" s="691">
        <f t="shared" si="7"/>
        <v>0</v>
      </c>
      <c r="J39" s="692">
        <f t="shared" si="7"/>
        <v>0</v>
      </c>
    </row>
    <row r="40" spans="1:10" ht="20.25" customHeight="1">
      <c r="A40" s="233" t="s">
        <v>312</v>
      </c>
      <c r="B40" s="688">
        <f>B34-B39</f>
        <v>0</v>
      </c>
      <c r="C40" s="689">
        <f t="shared" ref="C40:J40" si="8">C34-C39</f>
        <v>0</v>
      </c>
      <c r="D40" s="690">
        <f t="shared" si="8"/>
        <v>0</v>
      </c>
      <c r="E40" s="690">
        <f t="shared" si="8"/>
        <v>0</v>
      </c>
      <c r="F40" s="688">
        <f t="shared" si="8"/>
        <v>0</v>
      </c>
      <c r="G40" s="689">
        <f t="shared" si="8"/>
        <v>0</v>
      </c>
      <c r="H40" s="690">
        <f t="shared" si="8"/>
        <v>0</v>
      </c>
      <c r="I40" s="690">
        <f t="shared" si="8"/>
        <v>0</v>
      </c>
      <c r="J40" s="688">
        <f t="shared" si="8"/>
        <v>0</v>
      </c>
    </row>
    <row r="41" spans="1:10" ht="20.25" customHeight="1">
      <c r="A41" s="231" t="s">
        <v>324</v>
      </c>
      <c r="B41" s="688">
        <f>B19+B29+B40</f>
        <v>0</v>
      </c>
      <c r="C41" s="689">
        <f>C19+C29+C40</f>
        <v>0</v>
      </c>
      <c r="D41" s="690">
        <f>D19+D29+D40</f>
        <v>0</v>
      </c>
      <c r="E41" s="690">
        <f t="shared" ref="E41:J41" si="9">E19+E29+E40</f>
        <v>0</v>
      </c>
      <c r="F41" s="688">
        <f t="shared" si="9"/>
        <v>0</v>
      </c>
      <c r="G41" s="689">
        <f t="shared" si="9"/>
        <v>0</v>
      </c>
      <c r="H41" s="690">
        <f t="shared" si="9"/>
        <v>0</v>
      </c>
      <c r="I41" s="690">
        <f t="shared" si="9"/>
        <v>0</v>
      </c>
      <c r="J41" s="688">
        <f t="shared" si="9"/>
        <v>0</v>
      </c>
    </row>
    <row r="42" spans="1:10" ht="26.25" customHeight="1">
      <c r="A42" s="220" t="s">
        <v>555</v>
      </c>
      <c r="B42" s="693"/>
      <c r="C42" s="689">
        <f>B42+C41</f>
        <v>0</v>
      </c>
      <c r="D42" s="690">
        <f>C42+D41</f>
        <v>0</v>
      </c>
      <c r="E42" s="690">
        <f>D42+E41</f>
        <v>0</v>
      </c>
      <c r="F42" s="688">
        <f>E42+F41</f>
        <v>0</v>
      </c>
      <c r="G42" s="689">
        <f>B42+G41</f>
        <v>0</v>
      </c>
      <c r="H42" s="690">
        <f>G42+H41</f>
        <v>0</v>
      </c>
      <c r="I42" s="690">
        <f>H42+I41</f>
        <v>0</v>
      </c>
      <c r="J42" s="688">
        <f>I42+J41</f>
        <v>0</v>
      </c>
    </row>
    <row r="43" spans="1:10" ht="25.5" customHeight="1">
      <c r="A43" s="220" t="s">
        <v>338</v>
      </c>
      <c r="B43" s="533"/>
      <c r="C43" s="694"/>
      <c r="D43" s="532"/>
      <c r="E43" s="532"/>
      <c r="F43" s="533"/>
      <c r="G43" s="694"/>
      <c r="H43" s="532"/>
      <c r="I43" s="532"/>
      <c r="J43" s="533"/>
    </row>
    <row r="44" spans="1:10" ht="33">
      <c r="A44" s="223" t="s">
        <v>455</v>
      </c>
      <c r="B44" s="695"/>
      <c r="C44" s="696"/>
      <c r="D44" s="697"/>
      <c r="E44" s="697"/>
      <c r="F44" s="695"/>
      <c r="G44" s="696"/>
      <c r="H44" s="697"/>
      <c r="I44" s="697"/>
      <c r="J44" s="695"/>
    </row>
    <row r="45" spans="1:10" ht="26.25" customHeight="1">
      <c r="A45" s="220" t="s">
        <v>700</v>
      </c>
      <c r="B45" s="688">
        <f>B42+B43-B44</f>
        <v>0</v>
      </c>
      <c r="C45" s="689">
        <f>C42+C43-C44</f>
        <v>0</v>
      </c>
      <c r="D45" s="690">
        <f>D42+D43-D44</f>
        <v>0</v>
      </c>
      <c r="E45" s="690">
        <f>E42+E43-E44</f>
        <v>0</v>
      </c>
      <c r="F45" s="688">
        <f t="shared" ref="F45" si="10">F42+F43-F44</f>
        <v>0</v>
      </c>
      <c r="G45" s="689">
        <f>G42+G43-G44</f>
        <v>0</v>
      </c>
      <c r="H45" s="690">
        <f>H42+H43-H44</f>
        <v>0</v>
      </c>
      <c r="I45" s="690">
        <f>I42+I43-I44</f>
        <v>0</v>
      </c>
      <c r="J45" s="688">
        <f>J42+J43-J44</f>
        <v>0</v>
      </c>
    </row>
    <row r="46" spans="1:10" ht="20.25" customHeight="1">
      <c r="A46" s="208" t="s">
        <v>339</v>
      </c>
      <c r="B46" s="698"/>
      <c r="C46" s="694"/>
      <c r="D46" s="532"/>
      <c r="E46" s="532"/>
      <c r="F46" s="533"/>
      <c r="G46" s="694"/>
      <c r="H46" s="532"/>
      <c r="I46" s="532"/>
      <c r="J46" s="533"/>
    </row>
    <row r="47" spans="1:10" ht="31.5" customHeight="1">
      <c r="A47" s="223" t="s">
        <v>345</v>
      </c>
      <c r="B47" s="698"/>
      <c r="C47" s="694"/>
      <c r="D47" s="532"/>
      <c r="E47" s="532"/>
      <c r="F47" s="533"/>
      <c r="G47" s="694"/>
      <c r="H47" s="532"/>
      <c r="I47" s="532"/>
      <c r="J47" s="533"/>
    </row>
    <row r="48" spans="1:10" ht="20.25" customHeight="1">
      <c r="A48" s="208" t="s">
        <v>344</v>
      </c>
      <c r="B48" s="679" t="s">
        <v>100</v>
      </c>
      <c r="C48" s="694"/>
      <c r="D48" s="532"/>
      <c r="E48" s="532"/>
      <c r="F48" s="533"/>
      <c r="G48" s="694"/>
      <c r="H48" s="532"/>
      <c r="I48" s="532"/>
      <c r="J48" s="533"/>
    </row>
    <row r="49" spans="1:10" ht="32.25" customHeight="1">
      <c r="A49" s="220" t="s">
        <v>384</v>
      </c>
      <c r="B49" s="699" t="s">
        <v>448</v>
      </c>
      <c r="C49" s="689">
        <f>IF(C45&gt;=0,C45,C45+C48)</f>
        <v>0</v>
      </c>
      <c r="D49" s="690">
        <f>IF(AND(C45&gt;=0,D45&gt;=0),D45,IF(C45&lt;0,C49+D19-D35-D37,D45+D48))</f>
        <v>0</v>
      </c>
      <c r="E49" s="690">
        <f>IF(AND(C45&gt;=0,D45&gt;=0,E45&gt;=0),E45,IF(OR(C45&lt;0,D45&lt;0),D49+E19-E35-E37,E45+E48))</f>
        <v>0</v>
      </c>
      <c r="F49" s="688">
        <f>IF(AND(C45&gt;=0,D45&gt;=0,E45&gt;=0,F45&gt;=0),F45,IF(OR(C45&lt;0,D45&lt;0,E45&lt;0),E49+F19-F35-F37,F45+F48))</f>
        <v>0</v>
      </c>
      <c r="G49" s="689">
        <f>IF(G45&gt;=0,G45,G45+G48)</f>
        <v>0</v>
      </c>
      <c r="H49" s="690">
        <f>IF(AND(G45&gt;=0,H45&gt;=0),H45,IF(G45&lt;0,G49+H19-H35-H37,H45+H48))</f>
        <v>0</v>
      </c>
      <c r="I49" s="690">
        <f>IF(AND(G45&gt;=0,H45&gt;=0,I45&gt;=0),I45,IF(OR(G45&lt;0,H45&lt;0),H49+I19-I35-I37,I45+I48))</f>
        <v>0</v>
      </c>
      <c r="J49" s="688">
        <f>IF(AND(G45&gt;=0,H45&gt;=0,I45&gt;=0,J45&gt;=0),J45,IF(OR(G45&lt;0,H45&lt;0,I45&lt;0),I49+J19-J35-J37,J45+J48))</f>
        <v>0</v>
      </c>
    </row>
    <row r="50" spans="1:10" ht="20.25" customHeight="1">
      <c r="A50" s="208" t="s">
        <v>340</v>
      </c>
      <c r="B50" s="698"/>
      <c r="C50" s="694"/>
      <c r="D50" s="532"/>
      <c r="E50" s="532"/>
      <c r="F50" s="533"/>
      <c r="G50" s="694"/>
      <c r="H50" s="532"/>
      <c r="I50" s="532"/>
      <c r="J50" s="533"/>
    </row>
    <row r="51" spans="1:10" ht="33.75" customHeight="1">
      <c r="A51" s="223" t="s">
        <v>346</v>
      </c>
      <c r="B51" s="698"/>
      <c r="C51" s="694"/>
      <c r="D51" s="532"/>
      <c r="E51" s="532"/>
      <c r="F51" s="533"/>
      <c r="G51" s="694"/>
      <c r="H51" s="532"/>
      <c r="I51" s="532"/>
      <c r="J51" s="533"/>
    </row>
    <row r="52" spans="1:10" ht="20.25" customHeight="1">
      <c r="A52" s="208" t="s">
        <v>341</v>
      </c>
      <c r="B52" s="679" t="s">
        <v>100</v>
      </c>
      <c r="C52" s="694"/>
      <c r="D52" s="532"/>
      <c r="E52" s="532"/>
      <c r="F52" s="533"/>
      <c r="G52" s="694"/>
      <c r="H52" s="532"/>
      <c r="I52" s="532"/>
      <c r="J52" s="533"/>
    </row>
    <row r="53" spans="1:10" ht="36" customHeight="1">
      <c r="A53" s="220" t="s">
        <v>385</v>
      </c>
      <c r="B53" s="699" t="s">
        <v>448</v>
      </c>
      <c r="C53" s="689">
        <f>IF(C45&gt;=0,C49,C49+C52)</f>
        <v>0</v>
      </c>
      <c r="D53" s="690">
        <f>IF(AND(C45&gt;=0,D45&gt;=0),D49,IF(C45&lt;0,C53+D19-D35-D37,D49+D52))</f>
        <v>0</v>
      </c>
      <c r="E53" s="690">
        <f>IF(AND(C45&gt;=0,D45&gt;=0,E45&gt;=0),E49,IF(OR(C45&lt;0,D45&lt;0),D53+E19-E35-E37,E49+E52))</f>
        <v>0</v>
      </c>
      <c r="F53" s="688">
        <f>IF(AND(C45&gt;=0,D45&gt;=0,E45&gt;=0,F45&gt;=0),F49,IF(OR(C45&lt;0,D45&lt;0,E45&lt;0),E53+F19-F35-F37,F49+F52))</f>
        <v>0</v>
      </c>
      <c r="G53" s="689">
        <f>IF(G45&gt;=0,G49,G49+G52)</f>
        <v>0</v>
      </c>
      <c r="H53" s="690">
        <f>IF(AND(G45&gt;=0,H45&gt;=0),H49,IF(G45&lt;0,G53+H19-H35-H37,H49+H52))</f>
        <v>0</v>
      </c>
      <c r="I53" s="690">
        <f>IF(AND(G45&gt;=0,H45&gt;=0,I45&gt;=0),I49,IF(OR(G45&lt;0,H45&lt;0),H53+I19-I35-I37,I49+I52))</f>
        <v>0</v>
      </c>
      <c r="J53" s="688">
        <f>IF(AND(G45&gt;=0,H45&gt;=0,I45&gt;=0,J45&gt;=0),J49,IF(OR(G45&lt;0,H45&lt;0,I45&lt;0),I53+J19-J35-J37,J49+J52))</f>
        <v>0</v>
      </c>
    </row>
    <row r="54" spans="1:10" ht="33.75" thickBot="1">
      <c r="A54" s="209" t="s">
        <v>386</v>
      </c>
      <c r="B54" s="700" t="s">
        <v>100</v>
      </c>
      <c r="C54" s="701" t="s">
        <v>100</v>
      </c>
      <c r="D54" s="702" t="s">
        <v>100</v>
      </c>
      <c r="E54" s="702" t="s">
        <v>100</v>
      </c>
      <c r="F54" s="703">
        <f>IF(SUM(C6:F6)=0,0,ROUND(SUM(C19:F19)/SUM(C6:F6)*100,4))</f>
        <v>0</v>
      </c>
      <c r="G54" s="701" t="s">
        <v>100</v>
      </c>
      <c r="H54" s="702" t="s">
        <v>100</v>
      </c>
      <c r="I54" s="702" t="s">
        <v>100</v>
      </c>
      <c r="J54" s="700" t="s">
        <v>100</v>
      </c>
    </row>
    <row r="55" spans="1:10">
      <c r="E55" s="194"/>
    </row>
    <row r="57" spans="1:10">
      <c r="A57" s="75"/>
    </row>
  </sheetData>
  <mergeCells count="4">
    <mergeCell ref="G4:J4"/>
    <mergeCell ref="C4:F4"/>
    <mergeCell ref="A4:A5"/>
    <mergeCell ref="B4:B5"/>
  </mergeCells>
  <phoneticPr fontId="3" type="noConversion"/>
  <dataValidations disablePrompts="1" count="1">
    <dataValidation type="list" allowBlank="1" showInputMessage="1" showErrorMessage="1" sqref="C3">
      <formula1>"公司整体,传统保险业务,分红保险业务,万能保险业务,投资连结险业务"</formula1>
    </dataValidation>
  </dataValidations>
  <printOptions horizontalCentered="1"/>
  <pageMargins left="0.70866141732283472" right="0.70866141732283472" top="0.74803149606299213" bottom="0.74803149606299213" header="0.31496062992125984" footer="0.31496062992125984"/>
  <pageSetup paperSize="9" scale="57" fitToHeight="2" orientation="landscape" r:id="rId1"/>
  <headerFooter>
    <oddFooter>第 &amp;P 页，共 &amp;N 页</oddFooter>
  </headerFooter>
  <rowBreaks count="1" manualBreakCount="1">
    <brk id="40" max="9" man="1"/>
  </rowBreaks>
  <drawing r:id="rId2"/>
</worksheet>
</file>

<file path=xl/worksheets/sheet15.xml><?xml version="1.0" encoding="utf-8"?>
<worksheet xmlns="http://schemas.openxmlformats.org/spreadsheetml/2006/main" xmlns:r="http://schemas.openxmlformats.org/officeDocument/2006/relationships">
  <dimension ref="A1:J44"/>
  <sheetViews>
    <sheetView view="pageBreakPreview" zoomScale="70" zoomScaleSheetLayoutView="70" workbookViewId="0">
      <pane ySplit="5" topLeftCell="A6" activePane="bottomLeft" state="frozen"/>
      <selection pane="bottomLeft" activeCell="A44" sqref="A44"/>
    </sheetView>
  </sheetViews>
  <sheetFormatPr defaultColWidth="8.625" defaultRowHeight="16.5"/>
  <cols>
    <col min="1" max="1" width="31.375" style="17" customWidth="1"/>
    <col min="2" max="2" width="16.125" style="17" customWidth="1"/>
    <col min="3" max="3" width="16" style="17" customWidth="1"/>
    <col min="4" max="10" width="15.125" style="17" customWidth="1"/>
    <col min="11" max="16384" width="8.625" style="17"/>
  </cols>
  <sheetData>
    <row r="1" spans="1:10" ht="24.75">
      <c r="A1" s="430" t="s">
        <v>680</v>
      </c>
      <c r="B1" s="107"/>
      <c r="C1" s="107"/>
      <c r="D1" s="107"/>
      <c r="E1" s="109"/>
      <c r="F1" s="109"/>
      <c r="G1" s="109"/>
      <c r="H1" s="107"/>
      <c r="I1" s="109"/>
      <c r="J1" s="109"/>
    </row>
    <row r="2" spans="1:10" ht="27.75" customHeight="1">
      <c r="A2" s="184" t="str">
        <f>"公司名称："&amp;封面!$C$20</f>
        <v>公司名称：</v>
      </c>
      <c r="B2" s="25"/>
      <c r="C2" s="25"/>
      <c r="D2" s="186" t="str">
        <f>封面!$C$21</f>
        <v xml:space="preserve"> 年 月 日</v>
      </c>
      <c r="E2" s="799"/>
      <c r="F2" s="109"/>
      <c r="G2" s="15"/>
      <c r="H2" s="25"/>
      <c r="I2" s="25"/>
      <c r="J2" s="15"/>
    </row>
    <row r="3" spans="1:10" ht="21" customHeight="1" thickBot="1">
      <c r="A3" s="18" t="s">
        <v>317</v>
      </c>
      <c r="B3" s="19"/>
      <c r="C3" s="19"/>
      <c r="D3" s="19"/>
      <c r="F3" s="26"/>
      <c r="G3" s="19"/>
      <c r="H3" s="19"/>
      <c r="J3" s="26" t="s">
        <v>460</v>
      </c>
    </row>
    <row r="4" spans="1:10">
      <c r="A4" s="926" t="s">
        <v>56</v>
      </c>
      <c r="B4" s="928" t="s">
        <v>245</v>
      </c>
      <c r="C4" s="930" t="s">
        <v>92</v>
      </c>
      <c r="D4" s="924"/>
      <c r="E4" s="924"/>
      <c r="F4" s="925"/>
      <c r="G4" s="930" t="s">
        <v>101</v>
      </c>
      <c r="H4" s="924"/>
      <c r="I4" s="924"/>
      <c r="J4" s="925"/>
    </row>
    <row r="5" spans="1:10" ht="17.25" thickBot="1">
      <c r="A5" s="927"/>
      <c r="B5" s="929"/>
      <c r="C5" s="214" t="s">
        <v>246</v>
      </c>
      <c r="D5" s="215" t="s">
        <v>247</v>
      </c>
      <c r="E5" s="215" t="s">
        <v>248</v>
      </c>
      <c r="F5" s="218" t="s">
        <v>249</v>
      </c>
      <c r="G5" s="214" t="s">
        <v>246</v>
      </c>
      <c r="H5" s="215" t="s">
        <v>247</v>
      </c>
      <c r="I5" s="215" t="s">
        <v>248</v>
      </c>
      <c r="J5" s="218" t="s">
        <v>249</v>
      </c>
    </row>
    <row r="6" spans="1:10" ht="20.25" customHeight="1">
      <c r="A6" s="213" t="s">
        <v>314</v>
      </c>
      <c r="B6" s="704" t="s">
        <v>100</v>
      </c>
      <c r="C6" s="705" t="s">
        <v>100</v>
      </c>
      <c r="D6" s="706" t="s">
        <v>100</v>
      </c>
      <c r="E6" s="706" t="s">
        <v>100</v>
      </c>
      <c r="F6" s="704" t="s">
        <v>100</v>
      </c>
      <c r="G6" s="705" t="s">
        <v>100</v>
      </c>
      <c r="H6" s="706" t="s">
        <v>100</v>
      </c>
      <c r="I6" s="706" t="s">
        <v>100</v>
      </c>
      <c r="J6" s="704" t="s">
        <v>100</v>
      </c>
    </row>
    <row r="7" spans="1:10" ht="20.25" customHeight="1">
      <c r="A7" s="205" t="s">
        <v>283</v>
      </c>
      <c r="B7" s="682"/>
      <c r="C7" s="672"/>
      <c r="D7" s="684"/>
      <c r="E7" s="684"/>
      <c r="F7" s="682"/>
      <c r="G7" s="672"/>
      <c r="H7" s="684"/>
      <c r="I7" s="684"/>
      <c r="J7" s="682"/>
    </row>
    <row r="8" spans="1:10" ht="20.25" customHeight="1">
      <c r="A8" s="205" t="s">
        <v>284</v>
      </c>
      <c r="B8" s="682"/>
      <c r="C8" s="672"/>
      <c r="D8" s="684"/>
      <c r="E8" s="684"/>
      <c r="F8" s="682"/>
      <c r="G8" s="672"/>
      <c r="H8" s="684"/>
      <c r="I8" s="684"/>
      <c r="J8" s="682"/>
    </row>
    <row r="9" spans="1:10" ht="20.25" customHeight="1">
      <c r="A9" s="205" t="s">
        <v>285</v>
      </c>
      <c r="B9" s="682"/>
      <c r="C9" s="672"/>
      <c r="D9" s="684"/>
      <c r="E9" s="684"/>
      <c r="F9" s="682"/>
      <c r="G9" s="672"/>
      <c r="H9" s="684"/>
      <c r="I9" s="684"/>
      <c r="J9" s="682"/>
    </row>
    <row r="10" spans="1:10" ht="20.25" customHeight="1">
      <c r="A10" s="205" t="s">
        <v>286</v>
      </c>
      <c r="B10" s="682"/>
      <c r="C10" s="672"/>
      <c r="D10" s="684"/>
      <c r="E10" s="684"/>
      <c r="F10" s="682"/>
      <c r="G10" s="672"/>
      <c r="H10" s="684"/>
      <c r="I10" s="684"/>
      <c r="J10" s="682"/>
    </row>
    <row r="11" spans="1:10" ht="20.25" customHeight="1">
      <c r="A11" s="206" t="s">
        <v>287</v>
      </c>
      <c r="B11" s="685">
        <f t="shared" ref="B11:J11" si="0">SUM(B7:B10)</f>
        <v>0</v>
      </c>
      <c r="C11" s="691">
        <f t="shared" si="0"/>
        <v>0</v>
      </c>
      <c r="D11" s="687">
        <f t="shared" si="0"/>
        <v>0</v>
      </c>
      <c r="E11" s="687">
        <f t="shared" si="0"/>
        <v>0</v>
      </c>
      <c r="F11" s="685">
        <f t="shared" si="0"/>
        <v>0</v>
      </c>
      <c r="G11" s="691">
        <f t="shared" si="0"/>
        <v>0</v>
      </c>
      <c r="H11" s="687">
        <f t="shared" si="0"/>
        <v>0</v>
      </c>
      <c r="I11" s="687">
        <f t="shared" si="0"/>
        <v>0</v>
      </c>
      <c r="J11" s="685">
        <f t="shared" si="0"/>
        <v>0</v>
      </c>
    </row>
    <row r="12" spans="1:10" ht="20.25" customHeight="1">
      <c r="A12" s="205" t="s">
        <v>288</v>
      </c>
      <c r="B12" s="682"/>
      <c r="C12" s="672"/>
      <c r="D12" s="684"/>
      <c r="E12" s="684"/>
      <c r="F12" s="682"/>
      <c r="G12" s="672"/>
      <c r="H12" s="684"/>
      <c r="I12" s="684"/>
      <c r="J12" s="682"/>
    </row>
    <row r="13" spans="1:10" ht="20.25" customHeight="1">
      <c r="A13" s="205" t="s">
        <v>289</v>
      </c>
      <c r="B13" s="682"/>
      <c r="C13" s="672"/>
      <c r="D13" s="684"/>
      <c r="E13" s="684"/>
      <c r="F13" s="682"/>
      <c r="G13" s="672"/>
      <c r="H13" s="684"/>
      <c r="I13" s="684"/>
      <c r="J13" s="682"/>
    </row>
    <row r="14" spans="1:10" ht="20.25" customHeight="1">
      <c r="A14" s="205" t="s">
        <v>290</v>
      </c>
      <c r="B14" s="682"/>
      <c r="C14" s="672"/>
      <c r="D14" s="684"/>
      <c r="E14" s="684"/>
      <c r="F14" s="682"/>
      <c r="G14" s="672"/>
      <c r="H14" s="684"/>
      <c r="I14" s="684"/>
      <c r="J14" s="682"/>
    </row>
    <row r="15" spans="1:10" ht="20.25" customHeight="1">
      <c r="A15" s="205" t="s">
        <v>291</v>
      </c>
      <c r="B15" s="682"/>
      <c r="C15" s="672"/>
      <c r="D15" s="684"/>
      <c r="E15" s="684"/>
      <c r="F15" s="682"/>
      <c r="G15" s="672"/>
      <c r="H15" s="684"/>
      <c r="I15" s="684"/>
      <c r="J15" s="682"/>
    </row>
    <row r="16" spans="1:10" ht="20.25" customHeight="1">
      <c r="A16" s="205" t="s">
        <v>292</v>
      </c>
      <c r="B16" s="682"/>
      <c r="C16" s="672"/>
      <c r="D16" s="684"/>
      <c r="E16" s="684"/>
      <c r="F16" s="682"/>
      <c r="G16" s="672"/>
      <c r="H16" s="684"/>
      <c r="I16" s="684"/>
      <c r="J16" s="682"/>
    </row>
    <row r="17" spans="1:10" ht="20.25" customHeight="1">
      <c r="A17" s="206" t="s">
        <v>293</v>
      </c>
      <c r="B17" s="685">
        <f t="shared" ref="B17:J17" si="1">SUM(B12:B16)</f>
        <v>0</v>
      </c>
      <c r="C17" s="691">
        <f t="shared" si="1"/>
        <v>0</v>
      </c>
      <c r="D17" s="687">
        <f t="shared" si="1"/>
        <v>0</v>
      </c>
      <c r="E17" s="687">
        <f t="shared" si="1"/>
        <v>0</v>
      </c>
      <c r="F17" s="685">
        <f t="shared" si="1"/>
        <v>0</v>
      </c>
      <c r="G17" s="691">
        <f t="shared" si="1"/>
        <v>0</v>
      </c>
      <c r="H17" s="687">
        <f t="shared" si="1"/>
        <v>0</v>
      </c>
      <c r="I17" s="687">
        <f t="shared" si="1"/>
        <v>0</v>
      </c>
      <c r="J17" s="685">
        <f t="shared" si="1"/>
        <v>0</v>
      </c>
    </row>
    <row r="18" spans="1:10" ht="20.25" customHeight="1">
      <c r="A18" s="206" t="s">
        <v>294</v>
      </c>
      <c r="B18" s="688">
        <f t="shared" ref="B18:J18" si="2">B11-B17</f>
        <v>0</v>
      </c>
      <c r="C18" s="707">
        <f t="shared" si="2"/>
        <v>0</v>
      </c>
      <c r="D18" s="690">
        <f t="shared" si="2"/>
        <v>0</v>
      </c>
      <c r="E18" s="690">
        <f t="shared" si="2"/>
        <v>0</v>
      </c>
      <c r="F18" s="688">
        <f t="shared" si="2"/>
        <v>0</v>
      </c>
      <c r="G18" s="707">
        <f t="shared" si="2"/>
        <v>0</v>
      </c>
      <c r="H18" s="690">
        <f t="shared" si="2"/>
        <v>0</v>
      </c>
      <c r="I18" s="690">
        <f t="shared" si="2"/>
        <v>0</v>
      </c>
      <c r="J18" s="688">
        <f t="shared" si="2"/>
        <v>0</v>
      </c>
    </row>
    <row r="19" spans="1:10" ht="20.25" customHeight="1">
      <c r="A19" s="204" t="s">
        <v>313</v>
      </c>
      <c r="B19" s="679" t="s">
        <v>100</v>
      </c>
      <c r="C19" s="708" t="s">
        <v>100</v>
      </c>
      <c r="D19" s="681" t="s">
        <v>100</v>
      </c>
      <c r="E19" s="681" t="s">
        <v>100</v>
      </c>
      <c r="F19" s="679" t="s">
        <v>100</v>
      </c>
      <c r="G19" s="708" t="s">
        <v>100</v>
      </c>
      <c r="H19" s="681" t="s">
        <v>100</v>
      </c>
      <c r="I19" s="681" t="s">
        <v>100</v>
      </c>
      <c r="J19" s="679" t="s">
        <v>100</v>
      </c>
    </row>
    <row r="20" spans="1:10" ht="20.25" customHeight="1">
      <c r="A20" s="205" t="s">
        <v>295</v>
      </c>
      <c r="B20" s="682"/>
      <c r="C20" s="672"/>
      <c r="D20" s="684"/>
      <c r="E20" s="684"/>
      <c r="F20" s="682"/>
      <c r="G20" s="672"/>
      <c r="H20" s="684"/>
      <c r="I20" s="684"/>
      <c r="J20" s="682"/>
    </row>
    <row r="21" spans="1:10" ht="20.25" customHeight="1">
      <c r="A21" s="205" t="s">
        <v>296</v>
      </c>
      <c r="B21" s="682"/>
      <c r="C21" s="672"/>
      <c r="D21" s="684"/>
      <c r="E21" s="684"/>
      <c r="F21" s="682"/>
      <c r="G21" s="672"/>
      <c r="H21" s="684"/>
      <c r="I21" s="684"/>
      <c r="J21" s="682"/>
    </row>
    <row r="22" spans="1:10" ht="20.25" customHeight="1">
      <c r="A22" s="205" t="s">
        <v>297</v>
      </c>
      <c r="B22" s="682"/>
      <c r="C22" s="672"/>
      <c r="D22" s="684"/>
      <c r="E22" s="684"/>
      <c r="F22" s="682"/>
      <c r="G22" s="672"/>
      <c r="H22" s="684"/>
      <c r="I22" s="684"/>
      <c r="J22" s="682"/>
    </row>
    <row r="23" spans="1:10" ht="20.25" customHeight="1">
      <c r="A23" s="206" t="s">
        <v>298</v>
      </c>
      <c r="B23" s="685">
        <f t="shared" ref="B23:J23" si="3">SUM(B20:B22)</f>
        <v>0</v>
      </c>
      <c r="C23" s="691">
        <f t="shared" si="3"/>
        <v>0</v>
      </c>
      <c r="D23" s="691">
        <f t="shared" si="3"/>
        <v>0</v>
      </c>
      <c r="E23" s="691">
        <f t="shared" si="3"/>
        <v>0</v>
      </c>
      <c r="F23" s="692">
        <f t="shared" si="3"/>
        <v>0</v>
      </c>
      <c r="G23" s="691">
        <f t="shared" si="3"/>
        <v>0</v>
      </c>
      <c r="H23" s="691">
        <f t="shared" si="3"/>
        <v>0</v>
      </c>
      <c r="I23" s="691">
        <f t="shared" si="3"/>
        <v>0</v>
      </c>
      <c r="J23" s="692">
        <f t="shared" si="3"/>
        <v>0</v>
      </c>
    </row>
    <row r="24" spans="1:10" ht="20.25" customHeight="1">
      <c r="A24" s="205" t="s">
        <v>299</v>
      </c>
      <c r="B24" s="682"/>
      <c r="C24" s="680" t="s">
        <v>342</v>
      </c>
      <c r="D24" s="681" t="s">
        <v>342</v>
      </c>
      <c r="E24" s="681" t="s">
        <v>342</v>
      </c>
      <c r="F24" s="679" t="s">
        <v>342</v>
      </c>
      <c r="G24" s="680" t="s">
        <v>342</v>
      </c>
      <c r="H24" s="681" t="s">
        <v>342</v>
      </c>
      <c r="I24" s="681" t="s">
        <v>342</v>
      </c>
      <c r="J24" s="679" t="s">
        <v>342</v>
      </c>
    </row>
    <row r="25" spans="1:10" ht="33">
      <c r="A25" s="207" t="s">
        <v>300</v>
      </c>
      <c r="B25" s="682"/>
      <c r="C25" s="672"/>
      <c r="D25" s="684"/>
      <c r="E25" s="684"/>
      <c r="F25" s="682"/>
      <c r="G25" s="672"/>
      <c r="H25" s="684"/>
      <c r="I25" s="684"/>
      <c r="J25" s="682"/>
    </row>
    <row r="26" spans="1:10" ht="20.25" customHeight="1">
      <c r="A26" s="205" t="s">
        <v>301</v>
      </c>
      <c r="B26" s="682"/>
      <c r="C26" s="672"/>
      <c r="D26" s="684"/>
      <c r="E26" s="684"/>
      <c r="F26" s="682"/>
      <c r="G26" s="672"/>
      <c r="H26" s="684"/>
      <c r="I26" s="684"/>
      <c r="J26" s="682"/>
    </row>
    <row r="27" spans="1:10" ht="20.25" customHeight="1">
      <c r="A27" s="206" t="s">
        <v>302</v>
      </c>
      <c r="B27" s="685">
        <f t="shared" ref="B27:J27" si="4">SUM(B24:B26)</f>
        <v>0</v>
      </c>
      <c r="C27" s="691">
        <f t="shared" si="4"/>
        <v>0</v>
      </c>
      <c r="D27" s="691">
        <f t="shared" si="4"/>
        <v>0</v>
      </c>
      <c r="E27" s="691">
        <f t="shared" si="4"/>
        <v>0</v>
      </c>
      <c r="F27" s="692">
        <f t="shared" si="4"/>
        <v>0</v>
      </c>
      <c r="G27" s="691">
        <f t="shared" si="4"/>
        <v>0</v>
      </c>
      <c r="H27" s="691">
        <f t="shared" si="4"/>
        <v>0</v>
      </c>
      <c r="I27" s="691">
        <f t="shared" si="4"/>
        <v>0</v>
      </c>
      <c r="J27" s="692">
        <f t="shared" si="4"/>
        <v>0</v>
      </c>
    </row>
    <row r="28" spans="1:10" ht="20.25" customHeight="1">
      <c r="A28" s="206" t="s">
        <v>303</v>
      </c>
      <c r="B28" s="688">
        <f t="shared" ref="B28:J28" si="5">B23-B27</f>
        <v>0</v>
      </c>
      <c r="C28" s="707">
        <f t="shared" si="5"/>
        <v>0</v>
      </c>
      <c r="D28" s="690">
        <f t="shared" si="5"/>
        <v>0</v>
      </c>
      <c r="E28" s="690">
        <f t="shared" si="5"/>
        <v>0</v>
      </c>
      <c r="F28" s="688">
        <f t="shared" si="5"/>
        <v>0</v>
      </c>
      <c r="G28" s="707">
        <f t="shared" si="5"/>
        <v>0</v>
      </c>
      <c r="H28" s="690">
        <f t="shared" si="5"/>
        <v>0</v>
      </c>
      <c r="I28" s="690">
        <f t="shared" si="5"/>
        <v>0</v>
      </c>
      <c r="J28" s="688">
        <f t="shared" si="5"/>
        <v>0</v>
      </c>
    </row>
    <row r="29" spans="1:10" ht="20.25" customHeight="1">
      <c r="A29" s="204" t="s">
        <v>315</v>
      </c>
      <c r="B29" s="679" t="s">
        <v>100</v>
      </c>
      <c r="C29" s="708" t="s">
        <v>100</v>
      </c>
      <c r="D29" s="681" t="s">
        <v>100</v>
      </c>
      <c r="E29" s="681" t="s">
        <v>100</v>
      </c>
      <c r="F29" s="679" t="s">
        <v>100</v>
      </c>
      <c r="G29" s="708" t="s">
        <v>100</v>
      </c>
      <c r="H29" s="681" t="s">
        <v>100</v>
      </c>
      <c r="I29" s="681" t="s">
        <v>100</v>
      </c>
      <c r="J29" s="679" t="s">
        <v>100</v>
      </c>
    </row>
    <row r="30" spans="1:10" ht="20.25" customHeight="1">
      <c r="A30" s="205" t="s">
        <v>304</v>
      </c>
      <c r="B30" s="682"/>
      <c r="C30" s="672"/>
      <c r="D30" s="684"/>
      <c r="E30" s="684"/>
      <c r="F30" s="682"/>
      <c r="G30" s="672"/>
      <c r="H30" s="684"/>
      <c r="I30" s="684"/>
      <c r="J30" s="682"/>
    </row>
    <row r="31" spans="1:10" ht="20.25" customHeight="1">
      <c r="A31" s="205" t="s">
        <v>305</v>
      </c>
      <c r="B31" s="682"/>
      <c r="C31" s="672"/>
      <c r="D31" s="684"/>
      <c r="E31" s="684"/>
      <c r="F31" s="682"/>
      <c r="G31" s="672"/>
      <c r="H31" s="684"/>
      <c r="I31" s="684"/>
      <c r="J31" s="682"/>
    </row>
    <row r="32" spans="1:10" ht="20.25" customHeight="1">
      <c r="A32" s="205" t="s">
        <v>306</v>
      </c>
      <c r="B32" s="682"/>
      <c r="C32" s="672"/>
      <c r="D32" s="684"/>
      <c r="E32" s="684"/>
      <c r="F32" s="682"/>
      <c r="G32" s="672"/>
      <c r="H32" s="684"/>
      <c r="I32" s="684"/>
      <c r="J32" s="682"/>
    </row>
    <row r="33" spans="1:10" ht="20.25" customHeight="1">
      <c r="A33" s="206" t="s">
        <v>307</v>
      </c>
      <c r="B33" s="685">
        <f t="shared" ref="B33:J33" si="6">SUM(B30:B32)</f>
        <v>0</v>
      </c>
      <c r="C33" s="691">
        <f t="shared" si="6"/>
        <v>0</v>
      </c>
      <c r="D33" s="691">
        <f t="shared" si="6"/>
        <v>0</v>
      </c>
      <c r="E33" s="691">
        <f t="shared" si="6"/>
        <v>0</v>
      </c>
      <c r="F33" s="692">
        <f t="shared" si="6"/>
        <v>0</v>
      </c>
      <c r="G33" s="691">
        <f t="shared" si="6"/>
        <v>0</v>
      </c>
      <c r="H33" s="691">
        <f t="shared" si="6"/>
        <v>0</v>
      </c>
      <c r="I33" s="691">
        <f t="shared" si="6"/>
        <v>0</v>
      </c>
      <c r="J33" s="692">
        <f t="shared" si="6"/>
        <v>0</v>
      </c>
    </row>
    <row r="34" spans="1:10" ht="20.25" customHeight="1">
      <c r="A34" s="205" t="s">
        <v>308</v>
      </c>
      <c r="B34" s="682"/>
      <c r="C34" s="672"/>
      <c r="D34" s="684"/>
      <c r="E34" s="684"/>
      <c r="F34" s="682"/>
      <c r="G34" s="672"/>
      <c r="H34" s="684"/>
      <c r="I34" s="684"/>
      <c r="J34" s="682"/>
    </row>
    <row r="35" spans="1:10" ht="20.25" customHeight="1">
      <c r="A35" s="205" t="s">
        <v>309</v>
      </c>
      <c r="B35" s="682"/>
      <c r="C35" s="672"/>
      <c r="D35" s="684"/>
      <c r="E35" s="684"/>
      <c r="F35" s="682"/>
      <c r="G35" s="672"/>
      <c r="H35" s="684"/>
      <c r="I35" s="684"/>
      <c r="J35" s="682"/>
    </row>
    <row r="36" spans="1:10" ht="20.25" customHeight="1">
      <c r="A36" s="226" t="s">
        <v>337</v>
      </c>
      <c r="B36" s="682"/>
      <c r="C36" s="672"/>
      <c r="D36" s="684"/>
      <c r="E36" s="684"/>
      <c r="F36" s="682"/>
      <c r="G36" s="672"/>
      <c r="H36" s="684"/>
      <c r="I36" s="684"/>
      <c r="J36" s="682"/>
    </row>
    <row r="37" spans="1:10" ht="20.25" customHeight="1">
      <c r="A37" s="205" t="s">
        <v>310</v>
      </c>
      <c r="B37" s="682"/>
      <c r="C37" s="672"/>
      <c r="D37" s="684"/>
      <c r="E37" s="684"/>
      <c r="F37" s="682"/>
      <c r="G37" s="672"/>
      <c r="H37" s="684"/>
      <c r="I37" s="684"/>
      <c r="J37" s="682"/>
    </row>
    <row r="38" spans="1:10" ht="20.25" customHeight="1">
      <c r="A38" s="206" t="s">
        <v>311</v>
      </c>
      <c r="B38" s="685">
        <f>B34+B35+B37</f>
        <v>0</v>
      </c>
      <c r="C38" s="691">
        <f t="shared" ref="C38:J38" si="7">C34+C35+C37</f>
        <v>0</v>
      </c>
      <c r="D38" s="691">
        <f t="shared" si="7"/>
        <v>0</v>
      </c>
      <c r="E38" s="691">
        <f t="shared" si="7"/>
        <v>0</v>
      </c>
      <c r="F38" s="692">
        <f t="shared" si="7"/>
        <v>0</v>
      </c>
      <c r="G38" s="691">
        <f t="shared" si="7"/>
        <v>0</v>
      </c>
      <c r="H38" s="691">
        <f t="shared" si="7"/>
        <v>0</v>
      </c>
      <c r="I38" s="691">
        <f t="shared" si="7"/>
        <v>0</v>
      </c>
      <c r="J38" s="692">
        <f t="shared" si="7"/>
        <v>0</v>
      </c>
    </row>
    <row r="39" spans="1:10" ht="20.25" customHeight="1">
      <c r="A39" s="206" t="s">
        <v>312</v>
      </c>
      <c r="B39" s="688">
        <f t="shared" ref="B39:J39" si="8">B33-B38</f>
        <v>0</v>
      </c>
      <c r="C39" s="707">
        <f t="shared" si="8"/>
        <v>0</v>
      </c>
      <c r="D39" s="690">
        <f t="shared" si="8"/>
        <v>0</v>
      </c>
      <c r="E39" s="690">
        <f t="shared" si="8"/>
        <v>0</v>
      </c>
      <c r="F39" s="688">
        <f t="shared" si="8"/>
        <v>0</v>
      </c>
      <c r="G39" s="707">
        <f t="shared" si="8"/>
        <v>0</v>
      </c>
      <c r="H39" s="690">
        <f t="shared" si="8"/>
        <v>0</v>
      </c>
      <c r="I39" s="690">
        <f t="shared" si="8"/>
        <v>0</v>
      </c>
      <c r="J39" s="688">
        <f t="shared" si="8"/>
        <v>0</v>
      </c>
    </row>
    <row r="40" spans="1:10" ht="20.25" customHeight="1" thickBot="1">
      <c r="A40" s="212" t="s">
        <v>316</v>
      </c>
      <c r="B40" s="703">
        <f t="shared" ref="B40:J40" si="9">B18+B28+B39</f>
        <v>0</v>
      </c>
      <c r="C40" s="709">
        <f t="shared" si="9"/>
        <v>0</v>
      </c>
      <c r="D40" s="710">
        <f t="shared" si="9"/>
        <v>0</v>
      </c>
      <c r="E40" s="710">
        <f t="shared" si="9"/>
        <v>0</v>
      </c>
      <c r="F40" s="703">
        <f t="shared" si="9"/>
        <v>0</v>
      </c>
      <c r="G40" s="709">
        <f t="shared" si="9"/>
        <v>0</v>
      </c>
      <c r="H40" s="710">
        <f t="shared" si="9"/>
        <v>0</v>
      </c>
      <c r="I40" s="710">
        <f t="shared" si="9"/>
        <v>0</v>
      </c>
      <c r="J40" s="703">
        <f t="shared" si="9"/>
        <v>0</v>
      </c>
    </row>
    <row r="41" spans="1:10">
      <c r="E41" s="194"/>
    </row>
    <row r="42" spans="1:10">
      <c r="A42" s="117"/>
    </row>
    <row r="44" spans="1:10">
      <c r="A44" s="75"/>
    </row>
  </sheetData>
  <mergeCells count="4">
    <mergeCell ref="A4:A5"/>
    <mergeCell ref="C4:F4"/>
    <mergeCell ref="G4:J4"/>
    <mergeCell ref="B4:B5"/>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7" orientation="landscape" r:id="rId1"/>
  <drawing r:id="rId2"/>
</worksheet>
</file>

<file path=xl/worksheets/sheet16.xml><?xml version="1.0" encoding="utf-8"?>
<worksheet xmlns="http://schemas.openxmlformats.org/spreadsheetml/2006/main" xmlns:r="http://schemas.openxmlformats.org/officeDocument/2006/relationships">
  <dimension ref="A1:N53"/>
  <sheetViews>
    <sheetView view="pageBreakPreview" zoomScale="55" zoomScaleSheetLayoutView="55" workbookViewId="0">
      <pane xSplit="2" ySplit="6" topLeftCell="C7" activePane="bottomRight" state="frozen"/>
      <selection pane="topRight" activeCell="C1" sqref="C1"/>
      <selection pane="bottomLeft" activeCell="A7" sqref="A7"/>
      <selection pane="bottomRight" activeCell="L63" sqref="L63"/>
    </sheetView>
  </sheetViews>
  <sheetFormatPr defaultColWidth="8.625" defaultRowHeight="16.5"/>
  <cols>
    <col min="1" max="1" width="31.375" style="17" customWidth="1"/>
    <col min="2" max="2" width="15.625" style="17" customWidth="1"/>
    <col min="3" max="14" width="14.5" style="17" customWidth="1"/>
    <col min="15" max="16384" width="8.625" style="17"/>
  </cols>
  <sheetData>
    <row r="1" spans="1:14" ht="24.75">
      <c r="A1" s="430" t="s">
        <v>679</v>
      </c>
      <c r="B1" s="107"/>
      <c r="C1" s="107"/>
      <c r="D1" s="107"/>
      <c r="E1" s="109"/>
      <c r="F1" s="109"/>
      <c r="G1" s="109"/>
      <c r="H1" s="109"/>
      <c r="I1" s="109"/>
      <c r="J1" s="107"/>
      <c r="K1" s="109"/>
      <c r="L1" s="109"/>
      <c r="M1" s="109"/>
      <c r="N1" s="109"/>
    </row>
    <row r="2" spans="1:14" ht="27.75" customHeight="1">
      <c r="A2" s="184" t="str">
        <f>"公司名称："&amp;封面!$C$20</f>
        <v>公司名称：</v>
      </c>
      <c r="B2" s="25"/>
      <c r="C2" s="25"/>
      <c r="D2" s="186"/>
      <c r="E2" s="186" t="str">
        <f>封面!$C$21</f>
        <v xml:space="preserve"> 年 月 日</v>
      </c>
      <c r="F2" s="109"/>
      <c r="G2" s="799"/>
      <c r="H2" s="109"/>
      <c r="I2" s="109"/>
      <c r="J2" s="25"/>
      <c r="K2" s="25"/>
      <c r="L2" s="25"/>
      <c r="M2" s="25"/>
      <c r="N2" s="15"/>
    </row>
    <row r="3" spans="1:14" ht="21" customHeight="1" thickBot="1">
      <c r="A3" s="18" t="s">
        <v>318</v>
      </c>
      <c r="B3" s="19"/>
      <c r="C3" s="19"/>
      <c r="D3" s="19"/>
      <c r="H3" s="26"/>
      <c r="I3" s="19"/>
      <c r="J3" s="19"/>
      <c r="N3" s="26" t="s">
        <v>460</v>
      </c>
    </row>
    <row r="4" spans="1:14">
      <c r="A4" s="931" t="s">
        <v>56</v>
      </c>
      <c r="B4" s="928" t="s">
        <v>245</v>
      </c>
      <c r="C4" s="934" t="s">
        <v>92</v>
      </c>
      <c r="D4" s="935"/>
      <c r="E4" s="935"/>
      <c r="F4" s="936"/>
      <c r="G4" s="936"/>
      <c r="H4" s="937"/>
      <c r="I4" s="930" t="s">
        <v>101</v>
      </c>
      <c r="J4" s="924"/>
      <c r="K4" s="924"/>
      <c r="L4" s="938"/>
      <c r="M4" s="938"/>
      <c r="N4" s="925"/>
    </row>
    <row r="5" spans="1:14">
      <c r="A5" s="932"/>
      <c r="B5" s="949"/>
      <c r="C5" s="939" t="s">
        <v>609</v>
      </c>
      <c r="D5" s="940"/>
      <c r="E5" s="940"/>
      <c r="F5" s="941"/>
      <c r="G5" s="942" t="s">
        <v>642</v>
      </c>
      <c r="H5" s="944" t="s">
        <v>644</v>
      </c>
      <c r="I5" s="939" t="s">
        <v>609</v>
      </c>
      <c r="J5" s="940"/>
      <c r="K5" s="940"/>
      <c r="L5" s="941"/>
      <c r="M5" s="946" t="s">
        <v>642</v>
      </c>
      <c r="N5" s="948" t="s">
        <v>643</v>
      </c>
    </row>
    <row r="6" spans="1:14" ht="17.25" thickBot="1">
      <c r="A6" s="933"/>
      <c r="B6" s="929"/>
      <c r="C6" s="210" t="s">
        <v>246</v>
      </c>
      <c r="D6" s="287" t="s">
        <v>247</v>
      </c>
      <c r="E6" s="287" t="s">
        <v>248</v>
      </c>
      <c r="F6" s="287" t="s">
        <v>327</v>
      </c>
      <c r="G6" s="943"/>
      <c r="H6" s="945"/>
      <c r="I6" s="214" t="s">
        <v>246</v>
      </c>
      <c r="J6" s="288" t="s">
        <v>247</v>
      </c>
      <c r="K6" s="288" t="s">
        <v>248</v>
      </c>
      <c r="L6" s="288" t="s">
        <v>249</v>
      </c>
      <c r="M6" s="947"/>
      <c r="N6" s="929"/>
    </row>
    <row r="7" spans="1:14" ht="20.25" customHeight="1">
      <c r="A7" s="213" t="s">
        <v>314</v>
      </c>
      <c r="B7" s="704" t="s">
        <v>100</v>
      </c>
      <c r="C7" s="705" t="s">
        <v>100</v>
      </c>
      <c r="D7" s="706" t="s">
        <v>100</v>
      </c>
      <c r="E7" s="706" t="s">
        <v>100</v>
      </c>
      <c r="F7" s="706" t="s">
        <v>100</v>
      </c>
      <c r="G7" s="706" t="s">
        <v>100</v>
      </c>
      <c r="H7" s="704" t="s">
        <v>100</v>
      </c>
      <c r="I7" s="705" t="s">
        <v>100</v>
      </c>
      <c r="J7" s="706" t="s">
        <v>100</v>
      </c>
      <c r="K7" s="706" t="s">
        <v>100</v>
      </c>
      <c r="L7" s="706" t="s">
        <v>100</v>
      </c>
      <c r="M7" s="706" t="s">
        <v>100</v>
      </c>
      <c r="N7" s="704" t="s">
        <v>100</v>
      </c>
    </row>
    <row r="8" spans="1:14" ht="20.25" customHeight="1">
      <c r="A8" s="205" t="s">
        <v>283</v>
      </c>
      <c r="B8" s="711"/>
      <c r="C8" s="672"/>
      <c r="D8" s="712"/>
      <c r="E8" s="712"/>
      <c r="F8" s="712"/>
      <c r="G8" s="712"/>
      <c r="H8" s="711"/>
      <c r="I8" s="672"/>
      <c r="J8" s="712"/>
      <c r="K8" s="712"/>
      <c r="L8" s="712"/>
      <c r="M8" s="712"/>
      <c r="N8" s="711"/>
    </row>
    <row r="9" spans="1:14" ht="20.25" customHeight="1">
      <c r="A9" s="205" t="s">
        <v>284</v>
      </c>
      <c r="B9" s="711"/>
      <c r="C9" s="672"/>
      <c r="D9" s="712"/>
      <c r="E9" s="712"/>
      <c r="F9" s="712"/>
      <c r="G9" s="712"/>
      <c r="H9" s="711"/>
      <c r="I9" s="672"/>
      <c r="J9" s="712"/>
      <c r="K9" s="712"/>
      <c r="L9" s="712"/>
      <c r="M9" s="712"/>
      <c r="N9" s="711"/>
    </row>
    <row r="10" spans="1:14" ht="20.25" customHeight="1">
      <c r="A10" s="205" t="s">
        <v>285</v>
      </c>
      <c r="B10" s="711"/>
      <c r="C10" s="672"/>
      <c r="D10" s="712"/>
      <c r="E10" s="712"/>
      <c r="F10" s="712"/>
      <c r="G10" s="712"/>
      <c r="H10" s="711"/>
      <c r="I10" s="672"/>
      <c r="J10" s="712"/>
      <c r="K10" s="712"/>
      <c r="L10" s="712"/>
      <c r="M10" s="712"/>
      <c r="N10" s="711"/>
    </row>
    <row r="11" spans="1:14" ht="20.25" customHeight="1">
      <c r="A11" s="205" t="s">
        <v>286</v>
      </c>
      <c r="B11" s="711"/>
      <c r="C11" s="672"/>
      <c r="D11" s="712"/>
      <c r="E11" s="712"/>
      <c r="F11" s="712"/>
      <c r="G11" s="712"/>
      <c r="H11" s="711"/>
      <c r="I11" s="672"/>
      <c r="J11" s="712"/>
      <c r="K11" s="712"/>
      <c r="L11" s="712"/>
      <c r="M11" s="712"/>
      <c r="N11" s="711"/>
    </row>
    <row r="12" spans="1:14" ht="20.25" customHeight="1">
      <c r="A12" s="206" t="s">
        <v>287</v>
      </c>
      <c r="B12" s="713">
        <f t="shared" ref="B12:N12" si="0">SUM(B8:B11)</f>
        <v>0</v>
      </c>
      <c r="C12" s="691">
        <f t="shared" si="0"/>
        <v>0</v>
      </c>
      <c r="D12" s="714">
        <f t="shared" si="0"/>
        <v>0</v>
      </c>
      <c r="E12" s="714">
        <f t="shared" si="0"/>
        <v>0</v>
      </c>
      <c r="F12" s="714">
        <f t="shared" ref="F12" si="1">SUM(F8:F11)</f>
        <v>0</v>
      </c>
      <c r="G12" s="714">
        <f>SUM(G8:G11)</f>
        <v>0</v>
      </c>
      <c r="H12" s="713">
        <f>SUM(H8:H11)</f>
        <v>0</v>
      </c>
      <c r="I12" s="691">
        <f t="shared" si="0"/>
        <v>0</v>
      </c>
      <c r="J12" s="714">
        <f t="shared" si="0"/>
        <v>0</v>
      </c>
      <c r="K12" s="714">
        <f t="shared" si="0"/>
        <v>0</v>
      </c>
      <c r="L12" s="714">
        <f t="shared" ref="L12:M12" si="2">SUM(L8:L11)</f>
        <v>0</v>
      </c>
      <c r="M12" s="714">
        <f t="shared" si="2"/>
        <v>0</v>
      </c>
      <c r="N12" s="713">
        <f t="shared" si="0"/>
        <v>0</v>
      </c>
    </row>
    <row r="13" spans="1:14" ht="20.25" customHeight="1">
      <c r="A13" s="205" t="s">
        <v>288</v>
      </c>
      <c r="B13" s="711"/>
      <c r="C13" s="672"/>
      <c r="D13" s="712"/>
      <c r="E13" s="712"/>
      <c r="F13" s="712"/>
      <c r="G13" s="712"/>
      <c r="H13" s="711"/>
      <c r="I13" s="672"/>
      <c r="J13" s="712"/>
      <c r="K13" s="712"/>
      <c r="L13" s="712"/>
      <c r="M13" s="712"/>
      <c r="N13" s="711"/>
    </row>
    <row r="14" spans="1:14" ht="20.25" customHeight="1">
      <c r="A14" s="205" t="s">
        <v>289</v>
      </c>
      <c r="B14" s="711"/>
      <c r="C14" s="672"/>
      <c r="D14" s="712"/>
      <c r="E14" s="712"/>
      <c r="F14" s="712"/>
      <c r="G14" s="712"/>
      <c r="H14" s="711"/>
      <c r="I14" s="672"/>
      <c r="J14" s="712"/>
      <c r="K14" s="712"/>
      <c r="L14" s="712"/>
      <c r="M14" s="712"/>
      <c r="N14" s="711"/>
    </row>
    <row r="15" spans="1:14" ht="20.25" customHeight="1">
      <c r="A15" s="205" t="s">
        <v>290</v>
      </c>
      <c r="B15" s="711"/>
      <c r="C15" s="672"/>
      <c r="D15" s="712"/>
      <c r="E15" s="712"/>
      <c r="F15" s="712"/>
      <c r="G15" s="712"/>
      <c r="H15" s="711"/>
      <c r="I15" s="672"/>
      <c r="J15" s="712"/>
      <c r="K15" s="712"/>
      <c r="L15" s="712"/>
      <c r="M15" s="712"/>
      <c r="N15" s="711"/>
    </row>
    <row r="16" spans="1:14" ht="20.25" customHeight="1">
      <c r="A16" s="205" t="s">
        <v>291</v>
      </c>
      <c r="B16" s="711"/>
      <c r="C16" s="672"/>
      <c r="D16" s="712"/>
      <c r="E16" s="712"/>
      <c r="F16" s="712"/>
      <c r="G16" s="712"/>
      <c r="H16" s="711"/>
      <c r="I16" s="672"/>
      <c r="J16" s="712"/>
      <c r="K16" s="712"/>
      <c r="L16" s="712"/>
      <c r="M16" s="712"/>
      <c r="N16" s="711"/>
    </row>
    <row r="17" spans="1:14" ht="20.25" customHeight="1">
      <c r="A17" s="205" t="s">
        <v>292</v>
      </c>
      <c r="B17" s="711"/>
      <c r="C17" s="672"/>
      <c r="D17" s="712"/>
      <c r="E17" s="712"/>
      <c r="F17" s="712"/>
      <c r="G17" s="712"/>
      <c r="H17" s="711"/>
      <c r="I17" s="672"/>
      <c r="J17" s="712"/>
      <c r="K17" s="712"/>
      <c r="L17" s="712"/>
      <c r="M17" s="712"/>
      <c r="N17" s="711"/>
    </row>
    <row r="18" spans="1:14" ht="20.25" customHeight="1">
      <c r="A18" s="206" t="s">
        <v>293</v>
      </c>
      <c r="B18" s="713">
        <f t="shared" ref="B18:N18" si="3">SUM(B13:B17)</f>
        <v>0</v>
      </c>
      <c r="C18" s="691">
        <f t="shared" si="3"/>
        <v>0</v>
      </c>
      <c r="D18" s="714">
        <f t="shared" si="3"/>
        <v>0</v>
      </c>
      <c r="E18" s="714">
        <f t="shared" si="3"/>
        <v>0</v>
      </c>
      <c r="F18" s="714">
        <f t="shared" ref="F18" si="4">SUM(F13:F17)</f>
        <v>0</v>
      </c>
      <c r="G18" s="714">
        <f>SUM(G13:G17)</f>
        <v>0</v>
      </c>
      <c r="H18" s="713">
        <f t="shared" si="3"/>
        <v>0</v>
      </c>
      <c r="I18" s="691">
        <f t="shared" si="3"/>
        <v>0</v>
      </c>
      <c r="J18" s="714">
        <f t="shared" si="3"/>
        <v>0</v>
      </c>
      <c r="K18" s="714">
        <f t="shared" si="3"/>
        <v>0</v>
      </c>
      <c r="L18" s="714">
        <f t="shared" ref="L18:M18" si="5">SUM(L13:L17)</f>
        <v>0</v>
      </c>
      <c r="M18" s="714">
        <f t="shared" si="5"/>
        <v>0</v>
      </c>
      <c r="N18" s="713">
        <f t="shared" si="3"/>
        <v>0</v>
      </c>
    </row>
    <row r="19" spans="1:14" ht="20.25" customHeight="1">
      <c r="A19" s="206" t="s">
        <v>294</v>
      </c>
      <c r="B19" s="715">
        <f t="shared" ref="B19:N19" si="6">B12-B18</f>
        <v>0</v>
      </c>
      <c r="C19" s="707">
        <f t="shared" si="6"/>
        <v>0</v>
      </c>
      <c r="D19" s="716">
        <f t="shared" si="6"/>
        <v>0</v>
      </c>
      <c r="E19" s="716">
        <f t="shared" si="6"/>
        <v>0</v>
      </c>
      <c r="F19" s="716">
        <f t="shared" ref="F19" si="7">F12-F18</f>
        <v>0</v>
      </c>
      <c r="G19" s="716">
        <f>G12-G18</f>
        <v>0</v>
      </c>
      <c r="H19" s="715">
        <f>H12-H18</f>
        <v>0</v>
      </c>
      <c r="I19" s="707">
        <f t="shared" si="6"/>
        <v>0</v>
      </c>
      <c r="J19" s="716">
        <f t="shared" si="6"/>
        <v>0</v>
      </c>
      <c r="K19" s="716">
        <f t="shared" si="6"/>
        <v>0</v>
      </c>
      <c r="L19" s="716">
        <f t="shared" ref="L19:M19" si="8">L12-L18</f>
        <v>0</v>
      </c>
      <c r="M19" s="716">
        <f t="shared" si="8"/>
        <v>0</v>
      </c>
      <c r="N19" s="715">
        <f t="shared" si="6"/>
        <v>0</v>
      </c>
    </row>
    <row r="20" spans="1:14" ht="20.25" customHeight="1">
      <c r="A20" s="204" t="s">
        <v>313</v>
      </c>
      <c r="B20" s="717" t="s">
        <v>100</v>
      </c>
      <c r="C20" s="708" t="s">
        <v>100</v>
      </c>
      <c r="D20" s="718" t="s">
        <v>100</v>
      </c>
      <c r="E20" s="718" t="s">
        <v>100</v>
      </c>
      <c r="F20" s="718" t="s">
        <v>100</v>
      </c>
      <c r="G20" s="718" t="s">
        <v>100</v>
      </c>
      <c r="H20" s="717" t="s">
        <v>100</v>
      </c>
      <c r="I20" s="708" t="s">
        <v>100</v>
      </c>
      <c r="J20" s="718" t="s">
        <v>100</v>
      </c>
      <c r="K20" s="718" t="s">
        <v>100</v>
      </c>
      <c r="L20" s="718" t="s">
        <v>100</v>
      </c>
      <c r="M20" s="718" t="s">
        <v>100</v>
      </c>
      <c r="N20" s="717" t="s">
        <v>100</v>
      </c>
    </row>
    <row r="21" spans="1:14" ht="20.25" customHeight="1">
      <c r="A21" s="205" t="s">
        <v>295</v>
      </c>
      <c r="B21" s="711"/>
      <c r="C21" s="672"/>
      <c r="D21" s="712"/>
      <c r="E21" s="712"/>
      <c r="F21" s="712"/>
      <c r="G21" s="712"/>
      <c r="H21" s="711"/>
      <c r="I21" s="672"/>
      <c r="J21" s="712"/>
      <c r="K21" s="712"/>
      <c r="L21" s="712"/>
      <c r="M21" s="712"/>
      <c r="N21" s="711"/>
    </row>
    <row r="22" spans="1:14" ht="20.25" customHeight="1">
      <c r="A22" s="205" t="s">
        <v>296</v>
      </c>
      <c r="B22" s="711"/>
      <c r="C22" s="672"/>
      <c r="D22" s="712"/>
      <c r="E22" s="712"/>
      <c r="F22" s="712"/>
      <c r="G22" s="712"/>
      <c r="H22" s="711"/>
      <c r="I22" s="672"/>
      <c r="J22" s="712"/>
      <c r="K22" s="712"/>
      <c r="L22" s="712"/>
      <c r="M22" s="712"/>
      <c r="N22" s="711"/>
    </row>
    <row r="23" spans="1:14" ht="20.25" customHeight="1">
      <c r="A23" s="205" t="s">
        <v>297</v>
      </c>
      <c r="B23" s="711"/>
      <c r="C23" s="672"/>
      <c r="D23" s="712"/>
      <c r="E23" s="712"/>
      <c r="F23" s="712"/>
      <c r="G23" s="712"/>
      <c r="H23" s="711"/>
      <c r="I23" s="672"/>
      <c r="J23" s="712"/>
      <c r="K23" s="712"/>
      <c r="L23" s="712"/>
      <c r="M23" s="712"/>
      <c r="N23" s="711"/>
    </row>
    <row r="24" spans="1:14" ht="20.25" customHeight="1">
      <c r="A24" s="206" t="s">
        <v>298</v>
      </c>
      <c r="B24" s="713">
        <f t="shared" ref="B24:N24" si="9">SUM(B21:B23)</f>
        <v>0</v>
      </c>
      <c r="C24" s="691">
        <f t="shared" si="9"/>
        <v>0</v>
      </c>
      <c r="D24" s="691">
        <f t="shared" si="9"/>
        <v>0</v>
      </c>
      <c r="E24" s="691">
        <f t="shared" si="9"/>
        <v>0</v>
      </c>
      <c r="F24" s="691">
        <f t="shared" ref="F24:G24" si="10">SUM(F21:F23)</f>
        <v>0</v>
      </c>
      <c r="G24" s="691">
        <f t="shared" si="10"/>
        <v>0</v>
      </c>
      <c r="H24" s="692">
        <f t="shared" si="9"/>
        <v>0</v>
      </c>
      <c r="I24" s="691">
        <f t="shared" si="9"/>
        <v>0</v>
      </c>
      <c r="J24" s="691">
        <f t="shared" si="9"/>
        <v>0</v>
      </c>
      <c r="K24" s="691">
        <f t="shared" si="9"/>
        <v>0</v>
      </c>
      <c r="L24" s="691">
        <f t="shared" ref="L24:M24" si="11">SUM(L21:L23)</f>
        <v>0</v>
      </c>
      <c r="M24" s="691">
        <f t="shared" si="11"/>
        <v>0</v>
      </c>
      <c r="N24" s="692">
        <f t="shared" si="9"/>
        <v>0</v>
      </c>
    </row>
    <row r="25" spans="1:14" ht="20.25" customHeight="1">
      <c r="A25" s="205" t="s">
        <v>299</v>
      </c>
      <c r="B25" s="711"/>
      <c r="C25" s="708" t="s">
        <v>100</v>
      </c>
      <c r="D25" s="718" t="s">
        <v>100</v>
      </c>
      <c r="E25" s="718" t="s">
        <v>100</v>
      </c>
      <c r="F25" s="718" t="s">
        <v>100</v>
      </c>
      <c r="G25" s="718" t="s">
        <v>100</v>
      </c>
      <c r="H25" s="717" t="s">
        <v>100</v>
      </c>
      <c r="I25" s="708" t="s">
        <v>100</v>
      </c>
      <c r="J25" s="718" t="s">
        <v>100</v>
      </c>
      <c r="K25" s="718" t="s">
        <v>100</v>
      </c>
      <c r="L25" s="718" t="s">
        <v>100</v>
      </c>
      <c r="M25" s="718" t="s">
        <v>100</v>
      </c>
      <c r="N25" s="717" t="s">
        <v>100</v>
      </c>
    </row>
    <row r="26" spans="1:14" ht="33">
      <c r="A26" s="207" t="s">
        <v>300</v>
      </c>
      <c r="B26" s="711"/>
      <c r="C26" s="672"/>
      <c r="D26" s="712"/>
      <c r="E26" s="712"/>
      <c r="F26" s="712"/>
      <c r="G26" s="712"/>
      <c r="H26" s="711"/>
      <c r="I26" s="672"/>
      <c r="J26" s="712"/>
      <c r="K26" s="712"/>
      <c r="L26" s="712"/>
      <c r="M26" s="712"/>
      <c r="N26" s="711"/>
    </row>
    <row r="27" spans="1:14" ht="20.25" customHeight="1">
      <c r="A27" s="205" t="s">
        <v>301</v>
      </c>
      <c r="B27" s="711"/>
      <c r="C27" s="672"/>
      <c r="D27" s="712"/>
      <c r="E27" s="712"/>
      <c r="F27" s="712"/>
      <c r="G27" s="712"/>
      <c r="H27" s="711"/>
      <c r="I27" s="672"/>
      <c r="J27" s="712"/>
      <c r="K27" s="712"/>
      <c r="L27" s="712"/>
      <c r="M27" s="712"/>
      <c r="N27" s="711"/>
    </row>
    <row r="28" spans="1:14" ht="20.25" customHeight="1">
      <c r="A28" s="206" t="s">
        <v>302</v>
      </c>
      <c r="B28" s="713">
        <f t="shared" ref="B28:N28" si="12">SUM(B25:B27)</f>
        <v>0</v>
      </c>
      <c r="C28" s="691">
        <f t="shared" si="12"/>
        <v>0</v>
      </c>
      <c r="D28" s="691">
        <f t="shared" si="12"/>
        <v>0</v>
      </c>
      <c r="E28" s="691">
        <f t="shared" si="12"/>
        <v>0</v>
      </c>
      <c r="F28" s="691">
        <f t="shared" ref="F28:G28" si="13">SUM(F25:F27)</f>
        <v>0</v>
      </c>
      <c r="G28" s="691">
        <f t="shared" si="13"/>
        <v>0</v>
      </c>
      <c r="H28" s="692">
        <f t="shared" si="12"/>
        <v>0</v>
      </c>
      <c r="I28" s="691">
        <f t="shared" si="12"/>
        <v>0</v>
      </c>
      <c r="J28" s="691">
        <f t="shared" si="12"/>
        <v>0</v>
      </c>
      <c r="K28" s="691">
        <f t="shared" si="12"/>
        <v>0</v>
      </c>
      <c r="L28" s="691">
        <f t="shared" ref="L28:M28" si="14">SUM(L25:L27)</f>
        <v>0</v>
      </c>
      <c r="M28" s="691">
        <f t="shared" si="14"/>
        <v>0</v>
      </c>
      <c r="N28" s="692">
        <f t="shared" si="12"/>
        <v>0</v>
      </c>
    </row>
    <row r="29" spans="1:14" ht="20.25" customHeight="1">
      <c r="A29" s="206" t="s">
        <v>303</v>
      </c>
      <c r="B29" s="715">
        <f t="shared" ref="B29:N29" si="15">B24-B28</f>
        <v>0</v>
      </c>
      <c r="C29" s="707">
        <f t="shared" si="15"/>
        <v>0</v>
      </c>
      <c r="D29" s="716">
        <f t="shared" si="15"/>
        <v>0</v>
      </c>
      <c r="E29" s="716">
        <f t="shared" si="15"/>
        <v>0</v>
      </c>
      <c r="F29" s="716">
        <f t="shared" ref="F29:G29" si="16">F24-F28</f>
        <v>0</v>
      </c>
      <c r="G29" s="716">
        <f t="shared" si="16"/>
        <v>0</v>
      </c>
      <c r="H29" s="715">
        <f t="shared" si="15"/>
        <v>0</v>
      </c>
      <c r="I29" s="707">
        <f t="shared" si="15"/>
        <v>0</v>
      </c>
      <c r="J29" s="716">
        <f t="shared" si="15"/>
        <v>0</v>
      </c>
      <c r="K29" s="716">
        <f t="shared" si="15"/>
        <v>0</v>
      </c>
      <c r="L29" s="716">
        <f t="shared" ref="L29:M29" si="17">L24-L28</f>
        <v>0</v>
      </c>
      <c r="M29" s="716">
        <f t="shared" si="17"/>
        <v>0</v>
      </c>
      <c r="N29" s="715">
        <f t="shared" si="15"/>
        <v>0</v>
      </c>
    </row>
    <row r="30" spans="1:14" ht="20.25" customHeight="1">
      <c r="A30" s="204" t="s">
        <v>315</v>
      </c>
      <c r="B30" s="717" t="s">
        <v>100</v>
      </c>
      <c r="C30" s="708" t="s">
        <v>100</v>
      </c>
      <c r="D30" s="718" t="s">
        <v>100</v>
      </c>
      <c r="E30" s="718" t="s">
        <v>100</v>
      </c>
      <c r="F30" s="718" t="s">
        <v>100</v>
      </c>
      <c r="G30" s="718" t="s">
        <v>100</v>
      </c>
      <c r="H30" s="717" t="s">
        <v>100</v>
      </c>
      <c r="I30" s="708" t="s">
        <v>100</v>
      </c>
      <c r="J30" s="718" t="s">
        <v>100</v>
      </c>
      <c r="K30" s="718" t="s">
        <v>100</v>
      </c>
      <c r="L30" s="718" t="s">
        <v>100</v>
      </c>
      <c r="M30" s="718" t="s">
        <v>100</v>
      </c>
      <c r="N30" s="717" t="s">
        <v>100</v>
      </c>
    </row>
    <row r="31" spans="1:14" ht="20.25" customHeight="1">
      <c r="A31" s="205" t="s">
        <v>304</v>
      </c>
      <c r="B31" s="711"/>
      <c r="C31" s="672"/>
      <c r="D31" s="712"/>
      <c r="E31" s="712"/>
      <c r="F31" s="712"/>
      <c r="G31" s="712"/>
      <c r="H31" s="711"/>
      <c r="I31" s="672"/>
      <c r="J31" s="712"/>
      <c r="K31" s="712"/>
      <c r="L31" s="712"/>
      <c r="M31" s="712"/>
      <c r="N31" s="711"/>
    </row>
    <row r="32" spans="1:14" ht="20.25" customHeight="1">
      <c r="A32" s="205" t="s">
        <v>305</v>
      </c>
      <c r="B32" s="711"/>
      <c r="C32" s="672"/>
      <c r="D32" s="712"/>
      <c r="E32" s="712"/>
      <c r="F32" s="712"/>
      <c r="G32" s="712"/>
      <c r="H32" s="711"/>
      <c r="I32" s="672"/>
      <c r="J32" s="712"/>
      <c r="K32" s="712"/>
      <c r="L32" s="712"/>
      <c r="M32" s="712"/>
      <c r="N32" s="711"/>
    </row>
    <row r="33" spans="1:14" ht="20.25" customHeight="1">
      <c r="A33" s="205" t="s">
        <v>306</v>
      </c>
      <c r="B33" s="711"/>
      <c r="C33" s="672"/>
      <c r="D33" s="712"/>
      <c r="E33" s="712"/>
      <c r="F33" s="712"/>
      <c r="G33" s="712"/>
      <c r="H33" s="711"/>
      <c r="I33" s="672"/>
      <c r="J33" s="712"/>
      <c r="K33" s="712"/>
      <c r="L33" s="712"/>
      <c r="M33" s="712"/>
      <c r="N33" s="711"/>
    </row>
    <row r="34" spans="1:14" ht="20.25" customHeight="1">
      <c r="A34" s="206" t="s">
        <v>307</v>
      </c>
      <c r="B34" s="713">
        <f t="shared" ref="B34:N34" si="18">SUM(B31:B33)</f>
        <v>0</v>
      </c>
      <c r="C34" s="691">
        <f t="shared" si="18"/>
        <v>0</v>
      </c>
      <c r="D34" s="691">
        <f t="shared" si="18"/>
        <v>0</v>
      </c>
      <c r="E34" s="691">
        <f t="shared" si="18"/>
        <v>0</v>
      </c>
      <c r="F34" s="691">
        <f t="shared" ref="F34:G34" si="19">SUM(F31:F33)</f>
        <v>0</v>
      </c>
      <c r="G34" s="691">
        <f t="shared" si="19"/>
        <v>0</v>
      </c>
      <c r="H34" s="692">
        <f t="shared" si="18"/>
        <v>0</v>
      </c>
      <c r="I34" s="691">
        <f t="shared" si="18"/>
        <v>0</v>
      </c>
      <c r="J34" s="691">
        <f t="shared" si="18"/>
        <v>0</v>
      </c>
      <c r="K34" s="691">
        <f t="shared" si="18"/>
        <v>0</v>
      </c>
      <c r="L34" s="691">
        <f t="shared" ref="L34:M34" si="20">SUM(L31:L33)</f>
        <v>0</v>
      </c>
      <c r="M34" s="691">
        <f t="shared" si="20"/>
        <v>0</v>
      </c>
      <c r="N34" s="692">
        <f t="shared" si="18"/>
        <v>0</v>
      </c>
    </row>
    <row r="35" spans="1:14" ht="20.25" customHeight="1">
      <c r="A35" s="205" t="s">
        <v>308</v>
      </c>
      <c r="B35" s="711"/>
      <c r="C35" s="672"/>
      <c r="D35" s="712"/>
      <c r="E35" s="712"/>
      <c r="F35" s="712"/>
      <c r="G35" s="712"/>
      <c r="H35" s="711"/>
      <c r="I35" s="672"/>
      <c r="J35" s="712"/>
      <c r="K35" s="712"/>
      <c r="L35" s="712"/>
      <c r="M35" s="712"/>
      <c r="N35" s="711"/>
    </row>
    <row r="36" spans="1:14" ht="20.25" customHeight="1">
      <c r="A36" s="205" t="s">
        <v>309</v>
      </c>
      <c r="B36" s="711"/>
      <c r="C36" s="672"/>
      <c r="D36" s="712"/>
      <c r="E36" s="712"/>
      <c r="F36" s="712"/>
      <c r="G36" s="712"/>
      <c r="H36" s="711"/>
      <c r="I36" s="672"/>
      <c r="J36" s="712"/>
      <c r="K36" s="712"/>
      <c r="L36" s="712"/>
      <c r="M36" s="712"/>
      <c r="N36" s="711"/>
    </row>
    <row r="37" spans="1:14" ht="20.25" customHeight="1">
      <c r="A37" s="226" t="s">
        <v>337</v>
      </c>
      <c r="B37" s="711"/>
      <c r="C37" s="672"/>
      <c r="D37" s="712"/>
      <c r="E37" s="712"/>
      <c r="F37" s="712"/>
      <c r="G37" s="712"/>
      <c r="H37" s="711"/>
      <c r="I37" s="672"/>
      <c r="J37" s="712"/>
      <c r="K37" s="712"/>
      <c r="L37" s="712"/>
      <c r="M37" s="712"/>
      <c r="N37" s="711"/>
    </row>
    <row r="38" spans="1:14" ht="20.25" customHeight="1">
      <c r="A38" s="205" t="s">
        <v>310</v>
      </c>
      <c r="B38" s="711"/>
      <c r="C38" s="672"/>
      <c r="D38" s="712"/>
      <c r="E38" s="712"/>
      <c r="F38" s="712"/>
      <c r="G38" s="712"/>
      <c r="H38" s="711"/>
      <c r="I38" s="672"/>
      <c r="J38" s="712"/>
      <c r="K38" s="712"/>
      <c r="L38" s="712"/>
      <c r="M38" s="712"/>
      <c r="N38" s="711"/>
    </row>
    <row r="39" spans="1:14" ht="20.25" customHeight="1">
      <c r="A39" s="206" t="s">
        <v>311</v>
      </c>
      <c r="B39" s="713">
        <f>B35+B36+B38</f>
        <v>0</v>
      </c>
      <c r="C39" s="691">
        <f>C35+C36+C38</f>
        <v>0</v>
      </c>
      <c r="D39" s="691">
        <f>D35+D36+D38</f>
        <v>0</v>
      </c>
      <c r="E39" s="691">
        <f t="shared" ref="E39:N39" si="21">E35+E36+E38</f>
        <v>0</v>
      </c>
      <c r="F39" s="691">
        <f t="shared" si="21"/>
        <v>0</v>
      </c>
      <c r="G39" s="691">
        <f t="shared" si="21"/>
        <v>0</v>
      </c>
      <c r="H39" s="692">
        <f>H35+H36+H38</f>
        <v>0</v>
      </c>
      <c r="I39" s="691">
        <f>I35+I36+I38</f>
        <v>0</v>
      </c>
      <c r="J39" s="691">
        <f t="shared" si="21"/>
        <v>0</v>
      </c>
      <c r="K39" s="691">
        <f t="shared" si="21"/>
        <v>0</v>
      </c>
      <c r="L39" s="691">
        <f t="shared" si="21"/>
        <v>0</v>
      </c>
      <c r="M39" s="691">
        <f t="shared" si="21"/>
        <v>0</v>
      </c>
      <c r="N39" s="692">
        <f t="shared" si="21"/>
        <v>0</v>
      </c>
    </row>
    <row r="40" spans="1:14" ht="20.25" customHeight="1">
      <c r="A40" s="206" t="s">
        <v>312</v>
      </c>
      <c r="B40" s="715">
        <f t="shared" ref="B40:K40" si="22">B34-B39</f>
        <v>0</v>
      </c>
      <c r="C40" s="707">
        <f t="shared" si="22"/>
        <v>0</v>
      </c>
      <c r="D40" s="716">
        <f t="shared" si="22"/>
        <v>0</v>
      </c>
      <c r="E40" s="716">
        <f t="shared" si="22"/>
        <v>0</v>
      </c>
      <c r="F40" s="716">
        <f t="shared" ref="F40:G40" si="23">F34-F39</f>
        <v>0</v>
      </c>
      <c r="G40" s="716">
        <f t="shared" si="23"/>
        <v>0</v>
      </c>
      <c r="H40" s="715">
        <f t="shared" si="22"/>
        <v>0</v>
      </c>
      <c r="I40" s="707">
        <f t="shared" si="22"/>
        <v>0</v>
      </c>
      <c r="J40" s="716">
        <f t="shared" si="22"/>
        <v>0</v>
      </c>
      <c r="K40" s="716">
        <f t="shared" si="22"/>
        <v>0</v>
      </c>
      <c r="L40" s="716">
        <f t="shared" ref="L40:M40" si="24">L34-L39</f>
        <v>0</v>
      </c>
      <c r="M40" s="716">
        <f t="shared" si="24"/>
        <v>0</v>
      </c>
      <c r="N40" s="715">
        <f>N34-N39</f>
        <v>0</v>
      </c>
    </row>
    <row r="41" spans="1:14" ht="20.25" customHeight="1" thickBot="1">
      <c r="A41" s="212" t="s">
        <v>316</v>
      </c>
      <c r="B41" s="703">
        <f t="shared" ref="B41:N41" si="25">B19+B29+B40</f>
        <v>0</v>
      </c>
      <c r="C41" s="709">
        <f t="shared" si="25"/>
        <v>0</v>
      </c>
      <c r="D41" s="719">
        <f t="shared" si="25"/>
        <v>0</v>
      </c>
      <c r="E41" s="719">
        <f t="shared" si="25"/>
        <v>0</v>
      </c>
      <c r="F41" s="720">
        <f t="shared" ref="F41:G41" si="26">F19+F29+F40</f>
        <v>0</v>
      </c>
      <c r="G41" s="719">
        <f t="shared" si="26"/>
        <v>0</v>
      </c>
      <c r="H41" s="703">
        <f t="shared" si="25"/>
        <v>0</v>
      </c>
      <c r="I41" s="709">
        <f>I19+I29+I40</f>
        <v>0</v>
      </c>
      <c r="J41" s="720">
        <f t="shared" si="25"/>
        <v>0</v>
      </c>
      <c r="K41" s="720">
        <f t="shared" si="25"/>
        <v>0</v>
      </c>
      <c r="L41" s="720">
        <f t="shared" ref="L41:M41" si="27">L19+L29+L40</f>
        <v>0</v>
      </c>
      <c r="M41" s="720">
        <f t="shared" si="27"/>
        <v>0</v>
      </c>
      <c r="N41" s="721">
        <f t="shared" si="25"/>
        <v>0</v>
      </c>
    </row>
    <row r="42" spans="1:14" ht="26.25" customHeight="1">
      <c r="A42" s="220" t="s">
        <v>610</v>
      </c>
      <c r="B42" s="722"/>
      <c r="C42" s="723">
        <f t="shared" ref="C42:H42" si="28">B42+C41</f>
        <v>0</v>
      </c>
      <c r="D42" s="716">
        <f t="shared" si="28"/>
        <v>0</v>
      </c>
      <c r="E42" s="716">
        <f t="shared" si="28"/>
        <v>0</v>
      </c>
      <c r="F42" s="716">
        <f t="shared" si="28"/>
        <v>0</v>
      </c>
      <c r="G42" s="716">
        <f t="shared" si="28"/>
        <v>0</v>
      </c>
      <c r="H42" s="724">
        <f t="shared" si="28"/>
        <v>0</v>
      </c>
      <c r="I42" s="707">
        <f>B42+I41</f>
        <v>0</v>
      </c>
      <c r="J42" s="716">
        <f>I42+J41</f>
        <v>0</v>
      </c>
      <c r="K42" s="716">
        <f>J42+K41</f>
        <v>0</v>
      </c>
      <c r="L42" s="716">
        <f>K42+L41</f>
        <v>0</v>
      </c>
      <c r="M42" s="716">
        <f>L42+M41</f>
        <v>0</v>
      </c>
      <c r="N42" s="716">
        <f>M42+N41</f>
        <v>0</v>
      </c>
    </row>
    <row r="43" spans="1:14" ht="25.5" customHeight="1">
      <c r="A43" s="220" t="s">
        <v>499</v>
      </c>
      <c r="B43" s="725"/>
      <c r="C43" s="726"/>
      <c r="D43" s="727"/>
      <c r="E43" s="727"/>
      <c r="F43" s="727"/>
      <c r="G43" s="728"/>
      <c r="H43" s="725"/>
      <c r="I43" s="728"/>
      <c r="J43" s="727"/>
      <c r="K43" s="729"/>
      <c r="L43" s="729"/>
      <c r="M43" s="729"/>
      <c r="N43" s="730"/>
    </row>
    <row r="44" spans="1:14" ht="33">
      <c r="A44" s="223" t="s">
        <v>455</v>
      </c>
      <c r="B44" s="725"/>
      <c r="C44" s="726"/>
      <c r="D44" s="727"/>
      <c r="E44" s="727"/>
      <c r="F44" s="727"/>
      <c r="G44" s="728"/>
      <c r="H44" s="725"/>
      <c r="I44" s="728"/>
      <c r="J44" s="727"/>
      <c r="K44" s="729"/>
      <c r="L44" s="729"/>
      <c r="M44" s="729"/>
      <c r="N44" s="730"/>
    </row>
    <row r="45" spans="1:14" ht="26.25" customHeight="1">
      <c r="A45" s="220" t="s">
        <v>500</v>
      </c>
      <c r="B45" s="715">
        <f t="shared" ref="B45:H45" si="29">B42+B43-B44</f>
        <v>0</v>
      </c>
      <c r="C45" s="723">
        <f t="shared" si="29"/>
        <v>0</v>
      </c>
      <c r="D45" s="716">
        <f t="shared" si="29"/>
        <v>0</v>
      </c>
      <c r="E45" s="716">
        <f t="shared" si="29"/>
        <v>0</v>
      </c>
      <c r="F45" s="716">
        <f t="shared" si="29"/>
        <v>0</v>
      </c>
      <c r="G45" s="707">
        <f t="shared" si="29"/>
        <v>0</v>
      </c>
      <c r="H45" s="715">
        <f t="shared" si="29"/>
        <v>0</v>
      </c>
      <c r="I45" s="707">
        <f t="shared" ref="I45:L45" si="30">I42+I43-I44</f>
        <v>0</v>
      </c>
      <c r="J45" s="716">
        <f t="shared" si="30"/>
        <v>0</v>
      </c>
      <c r="K45" s="716">
        <f t="shared" si="30"/>
        <v>0</v>
      </c>
      <c r="L45" s="716">
        <f t="shared" si="30"/>
        <v>0</v>
      </c>
      <c r="M45" s="716">
        <f>M42+M43-M44</f>
        <v>0</v>
      </c>
      <c r="N45" s="716">
        <f>N42+N43-N44</f>
        <v>0</v>
      </c>
    </row>
    <row r="46" spans="1:14" ht="20.25" customHeight="1">
      <c r="A46" s="208" t="s">
        <v>501</v>
      </c>
      <c r="B46" s="731"/>
      <c r="C46" s="726"/>
      <c r="D46" s="727"/>
      <c r="E46" s="727"/>
      <c r="F46" s="727"/>
      <c r="G46" s="728"/>
      <c r="H46" s="725"/>
      <c r="I46" s="728"/>
      <c r="J46" s="727"/>
      <c r="K46" s="729"/>
      <c r="L46" s="729"/>
      <c r="M46" s="729"/>
      <c r="N46" s="730"/>
    </row>
    <row r="47" spans="1:14" ht="31.5" customHeight="1">
      <c r="A47" s="223" t="s">
        <v>345</v>
      </c>
      <c r="B47" s="731"/>
      <c r="C47" s="726"/>
      <c r="D47" s="727"/>
      <c r="E47" s="727"/>
      <c r="F47" s="727"/>
      <c r="G47" s="728"/>
      <c r="H47" s="725"/>
      <c r="I47" s="728"/>
      <c r="J47" s="727"/>
      <c r="K47" s="729"/>
      <c r="L47" s="729"/>
      <c r="M47" s="729"/>
      <c r="N47" s="730"/>
    </row>
    <row r="48" spans="1:14" ht="20.25" customHeight="1">
      <c r="A48" s="208" t="s">
        <v>502</v>
      </c>
      <c r="B48" s="717" t="s">
        <v>100</v>
      </c>
      <c r="C48" s="726"/>
      <c r="D48" s="727"/>
      <c r="E48" s="727"/>
      <c r="F48" s="727"/>
      <c r="G48" s="728"/>
      <c r="H48" s="725"/>
      <c r="I48" s="728"/>
      <c r="J48" s="727"/>
      <c r="K48" s="729"/>
      <c r="L48" s="729"/>
      <c r="M48" s="729"/>
      <c r="N48" s="730"/>
    </row>
    <row r="49" spans="1:14" ht="32.25" customHeight="1">
      <c r="A49" s="220" t="s">
        <v>503</v>
      </c>
      <c r="B49" s="732" t="s">
        <v>100</v>
      </c>
      <c r="C49" s="723">
        <f>IF(C45&gt;=0,C45,C45+C48)</f>
        <v>0</v>
      </c>
      <c r="D49" s="716">
        <f>IF(AND(C45&gt;=0,D45&gt;=0),D45,IF(C45&lt;0,C49+D19-D35-D37,D45+D48))</f>
        <v>0</v>
      </c>
      <c r="E49" s="716">
        <f>IF(AND(C45&gt;=0,D45&gt;=0,E45&gt;=0),E45,IF(OR(C45&lt;0,D45&lt;0),D49+E19-E35-E37,E45+E48))</f>
        <v>0</v>
      </c>
      <c r="F49" s="716">
        <f>IF(AND(C45&gt;=0,D45&gt;=0,E45&gt;=0,F45&gt;=0),F45,IF(OR(C45&lt;0,D45&lt;0,E45&lt;0),E49+F19-F35-F37,F45+F48))</f>
        <v>0</v>
      </c>
      <c r="G49" s="733">
        <f>IF(AND(C45&gt;=0,D45&gt;=0,E45&gt;=0,F45&gt;=0,G45&gt;=0),G45,IF(OR(C45&lt;0,D45&lt;0,E45&lt;0,F45&lt;0),F49+G19-G35-G37,G45+G48))</f>
        <v>0</v>
      </c>
      <c r="H49" s="734">
        <f>IF(AND(C45&gt;=0,D45&gt;=0,E45&gt;=0,F45&gt;=0,G45&gt;=0,H45&gt;=0),H45,IF(OR(C45&lt;0,D45&lt;0,E45&lt;0,F45&lt;0,G45&lt;0),G49+H19-H35-H37,H45+H48))</f>
        <v>0</v>
      </c>
      <c r="I49" s="707">
        <f>IF(I45&gt;=0,I45,I45+I48)</f>
        <v>0</v>
      </c>
      <c r="J49" s="716">
        <f>IF(AND(I45&gt;=0,J45&gt;=0),J45,IF(I45&lt;0,I49+J19-J35-J37,J45+J48))</f>
        <v>0</v>
      </c>
      <c r="K49" s="716">
        <f>IF(AND(I45&gt;=0,J45&gt;=0,K45&gt;=0),K45,IF(OR(I45&lt;0,J45&lt;0),J49+K19-K35-K37,K45+K48))</f>
        <v>0</v>
      </c>
      <c r="L49" s="716">
        <f>IF(AND(I45&gt;=0,J45&gt;=0,K45&gt;=0,L45&gt;=0),L45,IF(OR(I45&lt;0,J45&lt;0,K45&lt;0),K49+L19-L35-L37,L45+L48))</f>
        <v>0</v>
      </c>
      <c r="M49" s="733">
        <f>IF(AND(I45&gt;=0,J45&gt;=0,K45&gt;=0,L45&gt;=0,M45&gt;=0),M45,IF(OR(I45&lt;0,J45&lt;0,K45&lt;0,L45&lt;0),L49+M19-M35-M37,M45+M48))</f>
        <v>0</v>
      </c>
      <c r="N49" s="734">
        <f>IF(AND(I45&gt;=0,J45&gt;=0,K45&gt;=0,L45&gt;=0,M45&gt;=0,N45&gt;=0),N45,IF(OR(I45&lt;0,J45&lt;0,K45&lt;0,L45&lt;0,M45&lt;0),M49+N19-N35-N37,N45+N48))</f>
        <v>0</v>
      </c>
    </row>
    <row r="50" spans="1:14" ht="20.25" customHeight="1">
      <c r="A50" s="208" t="s">
        <v>504</v>
      </c>
      <c r="B50" s="731"/>
      <c r="C50" s="726"/>
      <c r="D50" s="727"/>
      <c r="E50" s="727"/>
      <c r="F50" s="727"/>
      <c r="G50" s="728"/>
      <c r="H50" s="725"/>
      <c r="I50" s="728"/>
      <c r="J50" s="727"/>
      <c r="K50" s="729"/>
      <c r="L50" s="729"/>
      <c r="M50" s="729"/>
      <c r="N50" s="730"/>
    </row>
    <row r="51" spans="1:14" ht="33.75" customHeight="1">
      <c r="A51" s="223" t="s">
        <v>346</v>
      </c>
      <c r="B51" s="731"/>
      <c r="C51" s="726"/>
      <c r="D51" s="727"/>
      <c r="E51" s="727"/>
      <c r="F51" s="727"/>
      <c r="G51" s="728"/>
      <c r="H51" s="725"/>
      <c r="I51" s="728"/>
      <c r="J51" s="727"/>
      <c r="K51" s="729"/>
      <c r="L51" s="729"/>
      <c r="M51" s="729"/>
      <c r="N51" s="730"/>
    </row>
    <row r="52" spans="1:14" ht="20.25" customHeight="1">
      <c r="A52" s="208" t="s">
        <v>505</v>
      </c>
      <c r="B52" s="717" t="s">
        <v>100</v>
      </c>
      <c r="C52" s="726"/>
      <c r="D52" s="727"/>
      <c r="E52" s="727"/>
      <c r="F52" s="727"/>
      <c r="G52" s="728"/>
      <c r="H52" s="725"/>
      <c r="I52" s="728"/>
      <c r="J52" s="727"/>
      <c r="K52" s="729"/>
      <c r="L52" s="729"/>
      <c r="M52" s="729"/>
      <c r="N52" s="730"/>
    </row>
    <row r="53" spans="1:14" ht="36" customHeight="1" thickBot="1">
      <c r="A53" s="209" t="s">
        <v>506</v>
      </c>
      <c r="B53" s="735" t="s">
        <v>100</v>
      </c>
      <c r="C53" s="736">
        <f>IF(C45&gt;=0,C49,C49+C52)</f>
        <v>0</v>
      </c>
      <c r="D53" s="719">
        <f>IF(AND(C45&gt;=0,D45&gt;=0),D49,IF(C45&lt;0,C53+D19-D35-D37,D49+D52))</f>
        <v>0</v>
      </c>
      <c r="E53" s="719">
        <f>IF(AND(C45&gt;=0,D45&gt;=0,E45&gt;=0),E49,IF(OR(C45&lt;0,D45&lt;0),D53+E19-E35-E37,E49+E52))</f>
        <v>0</v>
      </c>
      <c r="F53" s="719">
        <f>IF(AND(C45&gt;=0,D45&gt;=0,E45&gt;=0,F45&gt;=0),F49,IF(OR(C45&lt;0,D45&lt;0,E45&lt;0),E53+F19-F35-F37,F49+F52))</f>
        <v>0</v>
      </c>
      <c r="G53" s="619">
        <f>IF(AND(C45&gt;=0,D45&gt;=0,E45&gt;=0,F45&gt;=0,G45&gt;=0),G49,IF(OR(C45&lt;0,D45&lt;0,E45&lt;0,F45&lt;0),F53+G19-G35-G37,G49+G52))</f>
        <v>0</v>
      </c>
      <c r="H53" s="621">
        <f>IF(AND(C45&gt;=0,D45&gt;=0,E45&gt;=0,F45&gt;=0,G45&gt;=0,H45&gt;=0),H49,IF(OR(C45&lt;0,D45&lt;0,E45&lt;0,F45&lt;0,G45&lt;0),G53+H19-H35-H37,H49+H52))</f>
        <v>0</v>
      </c>
      <c r="I53" s="709">
        <f>IF(I45&gt;=0,I49,I49+I52)</f>
        <v>0</v>
      </c>
      <c r="J53" s="719">
        <f>IF(AND(I45&gt;=0,J45&gt;=0),J49,IF(I45&lt;0,I53+J19-J35-J37,J49+J52))</f>
        <v>0</v>
      </c>
      <c r="K53" s="719">
        <f>IF(AND(I45&gt;=0,J45&gt;=0,K45&gt;=0),K49,IF(OR(I45&lt;0,J45&lt;0),J53+K19-K35-K37,K49+K52))</f>
        <v>0</v>
      </c>
      <c r="L53" s="719">
        <f>IF(AND(I45&gt;=0,J45&gt;=0,K45&gt;=0,L45&gt;=0),L49,IF(OR(I45&lt;0,J45&lt;0,K45&lt;0),K53+L19-L35-L37,L49+L52))</f>
        <v>0</v>
      </c>
      <c r="M53" s="619">
        <f>IF(AND(I45&gt;=0,J45&gt;=0,K45&gt;=0,L45&gt;=0,M45&gt;=0),M49,IF(OR(I45&lt;0,J45&lt;0,K45&lt;0,L45&lt;0),L53+M19-M35-M37,M49+M52))</f>
        <v>0</v>
      </c>
      <c r="N53" s="621">
        <f>IF(AND(I45&gt;=0,J45&gt;=0,K45&gt;=0,L45&gt;=0,M45&gt;=0,N45&gt;=0),N49,IF(OR(I45&lt;0,J45&lt;0,K45&lt;0,L45&lt;0,M45&lt;0),M53+N19-N35-N37,N49+N52))</f>
        <v>0</v>
      </c>
    </row>
  </sheetData>
  <mergeCells count="10">
    <mergeCell ref="A4:A6"/>
    <mergeCell ref="C4:H4"/>
    <mergeCell ref="I4:N4"/>
    <mergeCell ref="C5:F5"/>
    <mergeCell ref="G5:G6"/>
    <mergeCell ref="H5:H6"/>
    <mergeCell ref="I5:L5"/>
    <mergeCell ref="M5:M6"/>
    <mergeCell ref="N5:N6"/>
    <mergeCell ref="B4:B6"/>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 right="0.7" top="0.75" bottom="0.75" header="0.3" footer="0.3"/>
  <pageSetup paperSize="9" scale="57" orientation="landscape" r:id="rId1"/>
  <rowBreaks count="1" manualBreakCount="1">
    <brk id="41" max="16383" man="1"/>
  </rowBreaks>
  <drawing r:id="rId2"/>
</worksheet>
</file>

<file path=xl/worksheets/sheet17.xml><?xml version="1.0" encoding="utf-8"?>
<worksheet xmlns="http://schemas.openxmlformats.org/spreadsheetml/2006/main" xmlns:r="http://schemas.openxmlformats.org/officeDocument/2006/relationships">
  <dimension ref="A1:J55"/>
  <sheetViews>
    <sheetView view="pageBreakPreview" zoomScale="70" zoomScaleSheetLayoutView="70" workbookViewId="0">
      <pane ySplit="5" topLeftCell="A6" activePane="bottomLeft" state="frozen"/>
      <selection pane="bottomLeft" activeCell="A16" sqref="A16"/>
    </sheetView>
  </sheetViews>
  <sheetFormatPr defaultColWidth="8.625" defaultRowHeight="16.5"/>
  <cols>
    <col min="1" max="1" width="32.5" style="17" customWidth="1"/>
    <col min="2" max="10" width="14.625" style="17" customWidth="1"/>
    <col min="11" max="16384" width="8.625" style="17"/>
  </cols>
  <sheetData>
    <row r="1" spans="1:10" ht="24.75">
      <c r="A1" s="430" t="s">
        <v>413</v>
      </c>
      <c r="B1" s="107"/>
      <c r="C1" s="107"/>
      <c r="D1" s="107"/>
      <c r="E1" s="109"/>
      <c r="F1" s="109"/>
      <c r="G1" s="109"/>
      <c r="H1" s="107"/>
      <c r="I1" s="109"/>
      <c r="J1" s="109"/>
    </row>
    <row r="2" spans="1:10" ht="27.75" customHeight="1">
      <c r="A2" s="184" t="str">
        <f>"公司名称："&amp;封面!$C$20</f>
        <v>公司名称：</v>
      </c>
      <c r="B2" s="25"/>
      <c r="C2" s="25"/>
      <c r="D2" s="186" t="str">
        <f>封面!$C$21</f>
        <v xml:space="preserve"> 年 月 日</v>
      </c>
      <c r="E2" s="799"/>
      <c r="F2" s="109"/>
      <c r="G2" s="15"/>
      <c r="H2" s="25"/>
      <c r="I2" s="25"/>
      <c r="J2" s="15"/>
    </row>
    <row r="3" spans="1:10" ht="21" customHeight="1" thickBot="1">
      <c r="A3" s="18" t="s">
        <v>348</v>
      </c>
      <c r="B3" s="19"/>
      <c r="C3" s="19"/>
      <c r="D3" s="19"/>
      <c r="F3" s="26"/>
      <c r="G3" s="19"/>
      <c r="H3" s="19"/>
      <c r="J3" s="26" t="s">
        <v>460</v>
      </c>
    </row>
    <row r="4" spans="1:10">
      <c r="A4" s="926" t="s">
        <v>56</v>
      </c>
      <c r="B4" s="928" t="s">
        <v>245</v>
      </c>
      <c r="C4" s="923" t="s">
        <v>243</v>
      </c>
      <c r="D4" s="924"/>
      <c r="E4" s="924"/>
      <c r="F4" s="925"/>
      <c r="G4" s="923" t="s">
        <v>244</v>
      </c>
      <c r="H4" s="924"/>
      <c r="I4" s="924"/>
      <c r="J4" s="925"/>
    </row>
    <row r="5" spans="1:10" ht="17.25" thickBot="1">
      <c r="A5" s="927"/>
      <c r="B5" s="929"/>
      <c r="C5" s="219" t="s">
        <v>246</v>
      </c>
      <c r="D5" s="215" t="s">
        <v>247</v>
      </c>
      <c r="E5" s="215" t="s">
        <v>248</v>
      </c>
      <c r="F5" s="218" t="s">
        <v>249</v>
      </c>
      <c r="G5" s="219" t="s">
        <v>246</v>
      </c>
      <c r="H5" s="215" t="s">
        <v>247</v>
      </c>
      <c r="I5" s="215" t="s">
        <v>248</v>
      </c>
      <c r="J5" s="218" t="s">
        <v>249</v>
      </c>
    </row>
    <row r="6" spans="1:10" ht="20.25" customHeight="1">
      <c r="A6" s="231" t="s">
        <v>314</v>
      </c>
      <c r="B6" s="737" t="s">
        <v>100</v>
      </c>
      <c r="C6" s="738" t="s">
        <v>100</v>
      </c>
      <c r="D6" s="739" t="s">
        <v>100</v>
      </c>
      <c r="E6" s="739" t="s">
        <v>100</v>
      </c>
      <c r="F6" s="737" t="s">
        <v>100</v>
      </c>
      <c r="G6" s="738" t="s">
        <v>100</v>
      </c>
      <c r="H6" s="739" t="s">
        <v>100</v>
      </c>
      <c r="I6" s="739" t="s">
        <v>100</v>
      </c>
      <c r="J6" s="737" t="s">
        <v>100</v>
      </c>
    </row>
    <row r="7" spans="1:10" ht="20.25" customHeight="1">
      <c r="A7" s="232" t="s">
        <v>283</v>
      </c>
      <c r="B7" s="543"/>
      <c r="C7" s="740"/>
      <c r="D7" s="541"/>
      <c r="E7" s="541"/>
      <c r="F7" s="543"/>
      <c r="G7" s="740"/>
      <c r="H7" s="541"/>
      <c r="I7" s="541"/>
      <c r="J7" s="543"/>
    </row>
    <row r="8" spans="1:10" ht="20.25" customHeight="1">
      <c r="A8" s="232" t="s">
        <v>284</v>
      </c>
      <c r="B8" s="543"/>
      <c r="C8" s="740"/>
      <c r="D8" s="541"/>
      <c r="E8" s="541"/>
      <c r="F8" s="543"/>
      <c r="G8" s="740"/>
      <c r="H8" s="541"/>
      <c r="I8" s="541"/>
      <c r="J8" s="543"/>
    </row>
    <row r="9" spans="1:10" ht="20.25" customHeight="1">
      <c r="A9" s="232" t="s">
        <v>285</v>
      </c>
      <c r="B9" s="543"/>
      <c r="C9" s="740"/>
      <c r="D9" s="541"/>
      <c r="E9" s="541"/>
      <c r="F9" s="543"/>
      <c r="G9" s="740"/>
      <c r="H9" s="541"/>
      <c r="I9" s="541"/>
      <c r="J9" s="543"/>
    </row>
    <row r="10" spans="1:10" ht="20.25" customHeight="1">
      <c r="A10" s="232" t="s">
        <v>286</v>
      </c>
      <c r="B10" s="543"/>
      <c r="C10" s="740"/>
      <c r="D10" s="541"/>
      <c r="E10" s="541"/>
      <c r="F10" s="543"/>
      <c r="G10" s="740"/>
      <c r="H10" s="541"/>
      <c r="I10" s="541"/>
      <c r="J10" s="543"/>
    </row>
    <row r="11" spans="1:10" ht="20.25" customHeight="1">
      <c r="A11" s="233" t="s">
        <v>287</v>
      </c>
      <c r="B11" s="741">
        <f t="shared" ref="B11:J11" si="0">SUM(B7:B10)</f>
        <v>0</v>
      </c>
      <c r="C11" s="742">
        <f t="shared" si="0"/>
        <v>0</v>
      </c>
      <c r="D11" s="542">
        <f t="shared" si="0"/>
        <v>0</v>
      </c>
      <c r="E11" s="542">
        <f t="shared" si="0"/>
        <v>0</v>
      </c>
      <c r="F11" s="741">
        <f t="shared" si="0"/>
        <v>0</v>
      </c>
      <c r="G11" s="742">
        <f t="shared" si="0"/>
        <v>0</v>
      </c>
      <c r="H11" s="542">
        <f t="shared" si="0"/>
        <v>0</v>
      </c>
      <c r="I11" s="542">
        <f t="shared" si="0"/>
        <v>0</v>
      </c>
      <c r="J11" s="741">
        <f t="shared" si="0"/>
        <v>0</v>
      </c>
    </row>
    <row r="12" spans="1:10" ht="20.25" customHeight="1">
      <c r="A12" s="232" t="s">
        <v>288</v>
      </c>
      <c r="B12" s="543"/>
      <c r="C12" s="740"/>
      <c r="D12" s="541"/>
      <c r="E12" s="541"/>
      <c r="F12" s="543"/>
      <c r="G12" s="740"/>
      <c r="H12" s="541"/>
      <c r="I12" s="541"/>
      <c r="J12" s="543"/>
    </row>
    <row r="13" spans="1:10" ht="20.25" customHeight="1">
      <c r="A13" s="232" t="s">
        <v>289</v>
      </c>
      <c r="B13" s="543"/>
      <c r="C13" s="740"/>
      <c r="D13" s="541"/>
      <c r="E13" s="541"/>
      <c r="F13" s="543"/>
      <c r="G13" s="740"/>
      <c r="H13" s="541"/>
      <c r="I13" s="541"/>
      <c r="J13" s="543"/>
    </row>
    <row r="14" spans="1:10" ht="20.25" customHeight="1">
      <c r="A14" s="232" t="s">
        <v>290</v>
      </c>
      <c r="B14" s="543"/>
      <c r="C14" s="740"/>
      <c r="D14" s="541"/>
      <c r="E14" s="541"/>
      <c r="F14" s="543"/>
      <c r="G14" s="740"/>
      <c r="H14" s="541"/>
      <c r="I14" s="541"/>
      <c r="J14" s="543"/>
    </row>
    <row r="15" spans="1:10" ht="20.25" customHeight="1">
      <c r="A15" s="232" t="s">
        <v>291</v>
      </c>
      <c r="B15" s="543"/>
      <c r="C15" s="740"/>
      <c r="D15" s="541"/>
      <c r="E15" s="541"/>
      <c r="F15" s="543"/>
      <c r="G15" s="740"/>
      <c r="H15" s="541"/>
      <c r="I15" s="541"/>
      <c r="J15" s="543"/>
    </row>
    <row r="16" spans="1:10" ht="20.25" customHeight="1">
      <c r="A16" s="232" t="s">
        <v>292</v>
      </c>
      <c r="B16" s="543"/>
      <c r="C16" s="740"/>
      <c r="D16" s="541"/>
      <c r="E16" s="541"/>
      <c r="F16" s="543"/>
      <c r="G16" s="740"/>
      <c r="H16" s="541"/>
      <c r="I16" s="541"/>
      <c r="J16" s="543"/>
    </row>
    <row r="17" spans="1:10" ht="20.25" customHeight="1">
      <c r="A17" s="233" t="s">
        <v>293</v>
      </c>
      <c r="B17" s="741">
        <f t="shared" ref="B17:J17" si="1">SUM(B12:B16)</f>
        <v>0</v>
      </c>
      <c r="C17" s="742">
        <f t="shared" si="1"/>
        <v>0</v>
      </c>
      <c r="D17" s="542">
        <f t="shared" si="1"/>
        <v>0</v>
      </c>
      <c r="E17" s="542">
        <f t="shared" si="1"/>
        <v>0</v>
      </c>
      <c r="F17" s="741">
        <f t="shared" si="1"/>
        <v>0</v>
      </c>
      <c r="G17" s="742">
        <f t="shared" si="1"/>
        <v>0</v>
      </c>
      <c r="H17" s="542">
        <f t="shared" si="1"/>
        <v>0</v>
      </c>
      <c r="I17" s="542">
        <f t="shared" si="1"/>
        <v>0</v>
      </c>
      <c r="J17" s="741">
        <f t="shared" si="1"/>
        <v>0</v>
      </c>
    </row>
    <row r="18" spans="1:10" ht="20.25" customHeight="1">
      <c r="A18" s="233" t="s">
        <v>294</v>
      </c>
      <c r="B18" s="517">
        <f t="shared" ref="B18:J18" si="2">B11-B17</f>
        <v>0</v>
      </c>
      <c r="C18" s="743">
        <f t="shared" si="2"/>
        <v>0</v>
      </c>
      <c r="D18" s="516">
        <f t="shared" si="2"/>
        <v>0</v>
      </c>
      <c r="E18" s="516">
        <f t="shared" si="2"/>
        <v>0</v>
      </c>
      <c r="F18" s="517">
        <f t="shared" si="2"/>
        <v>0</v>
      </c>
      <c r="G18" s="743">
        <f t="shared" si="2"/>
        <v>0</v>
      </c>
      <c r="H18" s="516">
        <f t="shared" si="2"/>
        <v>0</v>
      </c>
      <c r="I18" s="516">
        <f t="shared" si="2"/>
        <v>0</v>
      </c>
      <c r="J18" s="517">
        <f t="shared" si="2"/>
        <v>0</v>
      </c>
    </row>
    <row r="19" spans="1:10" ht="20.25" customHeight="1">
      <c r="A19" s="231" t="s">
        <v>313</v>
      </c>
      <c r="B19" s="737" t="s">
        <v>100</v>
      </c>
      <c r="C19" s="738" t="s">
        <v>100</v>
      </c>
      <c r="D19" s="739" t="s">
        <v>100</v>
      </c>
      <c r="E19" s="739" t="s">
        <v>100</v>
      </c>
      <c r="F19" s="737" t="s">
        <v>100</v>
      </c>
      <c r="G19" s="738" t="s">
        <v>100</v>
      </c>
      <c r="H19" s="739" t="s">
        <v>100</v>
      </c>
      <c r="I19" s="739" t="s">
        <v>100</v>
      </c>
      <c r="J19" s="737" t="s">
        <v>100</v>
      </c>
    </row>
    <row r="20" spans="1:10" ht="20.25" customHeight="1">
      <c r="A20" s="232" t="s">
        <v>295</v>
      </c>
      <c r="B20" s="543"/>
      <c r="C20" s="740"/>
      <c r="D20" s="541"/>
      <c r="E20" s="541"/>
      <c r="F20" s="543"/>
      <c r="G20" s="740"/>
      <c r="H20" s="541"/>
      <c r="I20" s="541"/>
      <c r="J20" s="543"/>
    </row>
    <row r="21" spans="1:10" ht="20.25" customHeight="1">
      <c r="A21" s="232" t="s">
        <v>296</v>
      </c>
      <c r="B21" s="543"/>
      <c r="C21" s="740"/>
      <c r="D21" s="541"/>
      <c r="E21" s="541"/>
      <c r="F21" s="543"/>
      <c r="G21" s="740"/>
      <c r="H21" s="541"/>
      <c r="I21" s="541"/>
      <c r="J21" s="543"/>
    </row>
    <row r="22" spans="1:10" ht="20.25" customHeight="1">
      <c r="A22" s="232" t="s">
        <v>297</v>
      </c>
      <c r="B22" s="543"/>
      <c r="C22" s="740"/>
      <c r="D22" s="541"/>
      <c r="E22" s="541"/>
      <c r="F22" s="543"/>
      <c r="G22" s="740"/>
      <c r="H22" s="541"/>
      <c r="I22" s="541"/>
      <c r="J22" s="543"/>
    </row>
    <row r="23" spans="1:10" ht="20.25" customHeight="1">
      <c r="A23" s="233" t="s">
        <v>298</v>
      </c>
      <c r="B23" s="741">
        <f t="shared" ref="B23:J23" si="3">SUM(B20:B22)</f>
        <v>0</v>
      </c>
      <c r="C23" s="742">
        <f t="shared" si="3"/>
        <v>0</v>
      </c>
      <c r="D23" s="744">
        <f t="shared" si="3"/>
        <v>0</v>
      </c>
      <c r="E23" s="744">
        <f t="shared" si="3"/>
        <v>0</v>
      </c>
      <c r="F23" s="745">
        <f t="shared" si="3"/>
        <v>0</v>
      </c>
      <c r="G23" s="742">
        <f t="shared" si="3"/>
        <v>0</v>
      </c>
      <c r="H23" s="744">
        <f t="shared" si="3"/>
        <v>0</v>
      </c>
      <c r="I23" s="744">
        <f t="shared" si="3"/>
        <v>0</v>
      </c>
      <c r="J23" s="745">
        <f t="shared" si="3"/>
        <v>0</v>
      </c>
    </row>
    <row r="24" spans="1:10" ht="20.25" customHeight="1">
      <c r="A24" s="232" t="s">
        <v>299</v>
      </c>
      <c r="B24" s="543"/>
      <c r="C24" s="738" t="s">
        <v>342</v>
      </c>
      <c r="D24" s="739" t="s">
        <v>342</v>
      </c>
      <c r="E24" s="739" t="s">
        <v>342</v>
      </c>
      <c r="F24" s="737" t="s">
        <v>342</v>
      </c>
      <c r="G24" s="738" t="s">
        <v>342</v>
      </c>
      <c r="H24" s="739" t="s">
        <v>342</v>
      </c>
      <c r="I24" s="739" t="s">
        <v>342</v>
      </c>
      <c r="J24" s="737" t="s">
        <v>342</v>
      </c>
    </row>
    <row r="25" spans="1:10" ht="30.75" customHeight="1">
      <c r="A25" s="234" t="s">
        <v>300</v>
      </c>
      <c r="B25" s="543"/>
      <c r="C25" s="740"/>
      <c r="D25" s="541"/>
      <c r="E25" s="541"/>
      <c r="F25" s="543"/>
      <c r="G25" s="740"/>
      <c r="H25" s="541"/>
      <c r="I25" s="541"/>
      <c r="J25" s="543"/>
    </row>
    <row r="26" spans="1:10" ht="20.25" customHeight="1">
      <c r="A26" s="232" t="s">
        <v>301</v>
      </c>
      <c r="B26" s="543"/>
      <c r="C26" s="740"/>
      <c r="D26" s="541"/>
      <c r="E26" s="541"/>
      <c r="F26" s="543"/>
      <c r="G26" s="740"/>
      <c r="H26" s="541"/>
      <c r="I26" s="541"/>
      <c r="J26" s="543"/>
    </row>
    <row r="27" spans="1:10" ht="20.25" customHeight="1">
      <c r="A27" s="233" t="s">
        <v>302</v>
      </c>
      <c r="B27" s="741">
        <f t="shared" ref="B27:J27" si="4">SUM(B24:B26)</f>
        <v>0</v>
      </c>
      <c r="C27" s="742">
        <f t="shared" si="4"/>
        <v>0</v>
      </c>
      <c r="D27" s="744">
        <f t="shared" si="4"/>
        <v>0</v>
      </c>
      <c r="E27" s="744">
        <f t="shared" si="4"/>
        <v>0</v>
      </c>
      <c r="F27" s="745">
        <f t="shared" si="4"/>
        <v>0</v>
      </c>
      <c r="G27" s="742">
        <f t="shared" si="4"/>
        <v>0</v>
      </c>
      <c r="H27" s="744">
        <f t="shared" si="4"/>
        <v>0</v>
      </c>
      <c r="I27" s="744">
        <f t="shared" si="4"/>
        <v>0</v>
      </c>
      <c r="J27" s="745">
        <f t="shared" si="4"/>
        <v>0</v>
      </c>
    </row>
    <row r="28" spans="1:10" ht="20.25" customHeight="1">
      <c r="A28" s="233" t="s">
        <v>303</v>
      </c>
      <c r="B28" s="517">
        <f t="shared" ref="B28:J28" si="5">B23-B27</f>
        <v>0</v>
      </c>
      <c r="C28" s="743">
        <f t="shared" si="5"/>
        <v>0</v>
      </c>
      <c r="D28" s="516">
        <f t="shared" si="5"/>
        <v>0</v>
      </c>
      <c r="E28" s="516">
        <f t="shared" si="5"/>
        <v>0</v>
      </c>
      <c r="F28" s="517">
        <f t="shared" si="5"/>
        <v>0</v>
      </c>
      <c r="G28" s="743">
        <f t="shared" si="5"/>
        <v>0</v>
      </c>
      <c r="H28" s="516">
        <f t="shared" si="5"/>
        <v>0</v>
      </c>
      <c r="I28" s="516">
        <f t="shared" si="5"/>
        <v>0</v>
      </c>
      <c r="J28" s="517">
        <f t="shared" si="5"/>
        <v>0</v>
      </c>
    </row>
    <row r="29" spans="1:10" ht="20.25" customHeight="1">
      <c r="A29" s="231" t="s">
        <v>315</v>
      </c>
      <c r="B29" s="737" t="s">
        <v>100</v>
      </c>
      <c r="C29" s="738" t="s">
        <v>100</v>
      </c>
      <c r="D29" s="739" t="s">
        <v>100</v>
      </c>
      <c r="E29" s="739" t="s">
        <v>100</v>
      </c>
      <c r="F29" s="737" t="s">
        <v>100</v>
      </c>
      <c r="G29" s="738" t="s">
        <v>100</v>
      </c>
      <c r="H29" s="739" t="s">
        <v>100</v>
      </c>
      <c r="I29" s="739" t="s">
        <v>100</v>
      </c>
      <c r="J29" s="737" t="s">
        <v>100</v>
      </c>
    </row>
    <row r="30" spans="1:10" ht="20.25" customHeight="1">
      <c r="A30" s="232" t="s">
        <v>304</v>
      </c>
      <c r="B30" s="543"/>
      <c r="C30" s="740"/>
      <c r="D30" s="541"/>
      <c r="E30" s="541"/>
      <c r="F30" s="543"/>
      <c r="G30" s="740"/>
      <c r="H30" s="541"/>
      <c r="I30" s="541"/>
      <c r="J30" s="543"/>
    </row>
    <row r="31" spans="1:10" ht="20.25" customHeight="1">
      <c r="A31" s="232" t="s">
        <v>305</v>
      </c>
      <c r="B31" s="543"/>
      <c r="C31" s="740"/>
      <c r="D31" s="541"/>
      <c r="E31" s="541"/>
      <c r="F31" s="543"/>
      <c r="G31" s="740"/>
      <c r="H31" s="541"/>
      <c r="I31" s="541"/>
      <c r="J31" s="543"/>
    </row>
    <row r="32" spans="1:10" ht="20.25" customHeight="1">
      <c r="A32" s="232" t="s">
        <v>306</v>
      </c>
      <c r="B32" s="543"/>
      <c r="C32" s="740"/>
      <c r="D32" s="541"/>
      <c r="E32" s="541"/>
      <c r="F32" s="543"/>
      <c r="G32" s="740"/>
      <c r="H32" s="541"/>
      <c r="I32" s="541"/>
      <c r="J32" s="543"/>
    </row>
    <row r="33" spans="1:10" ht="20.25" customHeight="1">
      <c r="A33" s="233" t="s">
        <v>307</v>
      </c>
      <c r="B33" s="741">
        <f t="shared" ref="B33:J33" si="6">SUM(B30:B32)</f>
        <v>0</v>
      </c>
      <c r="C33" s="742">
        <f t="shared" si="6"/>
        <v>0</v>
      </c>
      <c r="D33" s="744">
        <f t="shared" si="6"/>
        <v>0</v>
      </c>
      <c r="E33" s="744">
        <f t="shared" si="6"/>
        <v>0</v>
      </c>
      <c r="F33" s="745">
        <f t="shared" si="6"/>
        <v>0</v>
      </c>
      <c r="G33" s="742">
        <f t="shared" si="6"/>
        <v>0</v>
      </c>
      <c r="H33" s="744">
        <f t="shared" si="6"/>
        <v>0</v>
      </c>
      <c r="I33" s="744">
        <f t="shared" si="6"/>
        <v>0</v>
      </c>
      <c r="J33" s="745">
        <f t="shared" si="6"/>
        <v>0</v>
      </c>
    </row>
    <row r="34" spans="1:10" ht="20.25" customHeight="1">
      <c r="A34" s="232" t="s">
        <v>343</v>
      </c>
      <c r="B34" s="543"/>
      <c r="C34" s="740"/>
      <c r="D34" s="541"/>
      <c r="E34" s="541"/>
      <c r="F34" s="543"/>
      <c r="G34" s="740"/>
      <c r="H34" s="541"/>
      <c r="I34" s="541"/>
      <c r="J34" s="543"/>
    </row>
    <row r="35" spans="1:10" ht="20.25" customHeight="1">
      <c r="A35" s="232" t="s">
        <v>336</v>
      </c>
      <c r="B35" s="543"/>
      <c r="C35" s="740"/>
      <c r="D35" s="541"/>
      <c r="E35" s="541"/>
      <c r="F35" s="543"/>
      <c r="G35" s="740"/>
      <c r="H35" s="541"/>
      <c r="I35" s="541"/>
      <c r="J35" s="543"/>
    </row>
    <row r="36" spans="1:10" ht="20.25" customHeight="1">
      <c r="A36" s="226" t="s">
        <v>337</v>
      </c>
      <c r="B36" s="543"/>
      <c r="C36" s="740"/>
      <c r="D36" s="541"/>
      <c r="E36" s="541"/>
      <c r="F36" s="543"/>
      <c r="G36" s="740"/>
      <c r="H36" s="541"/>
      <c r="I36" s="541"/>
      <c r="J36" s="543"/>
    </row>
    <row r="37" spans="1:10" ht="20.25" customHeight="1">
      <c r="A37" s="232" t="s">
        <v>310</v>
      </c>
      <c r="B37" s="543"/>
      <c r="C37" s="740"/>
      <c r="D37" s="541"/>
      <c r="E37" s="541"/>
      <c r="F37" s="543"/>
      <c r="G37" s="740"/>
      <c r="H37" s="541"/>
      <c r="I37" s="541"/>
      <c r="J37" s="543"/>
    </row>
    <row r="38" spans="1:10" ht="20.25" customHeight="1">
      <c r="A38" s="233" t="s">
        <v>311</v>
      </c>
      <c r="B38" s="741">
        <f>B34+B35+B37</f>
        <v>0</v>
      </c>
      <c r="C38" s="742">
        <f>C34+C35+C37</f>
        <v>0</v>
      </c>
      <c r="D38" s="744">
        <f>D34+D35+D37</f>
        <v>0</v>
      </c>
      <c r="E38" s="744">
        <f t="shared" ref="E38:H38" si="7">E34+E35+E37</f>
        <v>0</v>
      </c>
      <c r="F38" s="745">
        <f>F34+F35+F37</f>
        <v>0</v>
      </c>
      <c r="G38" s="742">
        <f>G34+G35+G37</f>
        <v>0</v>
      </c>
      <c r="H38" s="744">
        <f t="shared" si="7"/>
        <v>0</v>
      </c>
      <c r="I38" s="744">
        <f>I34+I35+I37</f>
        <v>0</v>
      </c>
      <c r="J38" s="745">
        <f>J34+J35+J37</f>
        <v>0</v>
      </c>
    </row>
    <row r="39" spans="1:10" ht="20.25" customHeight="1">
      <c r="A39" s="233" t="s">
        <v>312</v>
      </c>
      <c r="B39" s="517">
        <f t="shared" ref="B39:J39" si="8">B33-B38</f>
        <v>0</v>
      </c>
      <c r="C39" s="743">
        <f t="shared" si="8"/>
        <v>0</v>
      </c>
      <c r="D39" s="516">
        <f t="shared" si="8"/>
        <v>0</v>
      </c>
      <c r="E39" s="516">
        <f t="shared" si="8"/>
        <v>0</v>
      </c>
      <c r="F39" s="517">
        <f t="shared" si="8"/>
        <v>0</v>
      </c>
      <c r="G39" s="743">
        <f t="shared" si="8"/>
        <v>0</v>
      </c>
      <c r="H39" s="516">
        <f t="shared" si="8"/>
        <v>0</v>
      </c>
      <c r="I39" s="516">
        <f t="shared" si="8"/>
        <v>0</v>
      </c>
      <c r="J39" s="517">
        <f t="shared" si="8"/>
        <v>0</v>
      </c>
    </row>
    <row r="40" spans="1:10" ht="20.25" customHeight="1">
      <c r="A40" s="231" t="s">
        <v>316</v>
      </c>
      <c r="B40" s="517">
        <f t="shared" ref="B40:J40" si="9">B18+B28+B39</f>
        <v>0</v>
      </c>
      <c r="C40" s="743">
        <f t="shared" si="9"/>
        <v>0</v>
      </c>
      <c r="D40" s="516">
        <f t="shared" si="9"/>
        <v>0</v>
      </c>
      <c r="E40" s="516">
        <f t="shared" si="9"/>
        <v>0</v>
      </c>
      <c r="F40" s="517">
        <f t="shared" si="9"/>
        <v>0</v>
      </c>
      <c r="G40" s="743">
        <f t="shared" si="9"/>
        <v>0</v>
      </c>
      <c r="H40" s="516">
        <f t="shared" si="9"/>
        <v>0</v>
      </c>
      <c r="I40" s="516">
        <f t="shared" si="9"/>
        <v>0</v>
      </c>
      <c r="J40" s="517">
        <f t="shared" si="9"/>
        <v>0</v>
      </c>
    </row>
    <row r="41" spans="1:10" ht="26.25" customHeight="1">
      <c r="A41" s="220" t="s">
        <v>387</v>
      </c>
      <c r="B41" s="746"/>
      <c r="C41" s="743">
        <f>B41+C40</f>
        <v>0</v>
      </c>
      <c r="D41" s="516">
        <f>C41+D40</f>
        <v>0</v>
      </c>
      <c r="E41" s="516">
        <f>D41+E40</f>
        <v>0</v>
      </c>
      <c r="F41" s="517">
        <f t="shared" ref="F41" si="10">E41+F40</f>
        <v>0</v>
      </c>
      <c r="G41" s="743">
        <f>B41+G40</f>
        <v>0</v>
      </c>
      <c r="H41" s="516">
        <f>G41+H40</f>
        <v>0</v>
      </c>
      <c r="I41" s="516">
        <f>H41+I40</f>
        <v>0</v>
      </c>
      <c r="J41" s="517">
        <f>I41+J40</f>
        <v>0</v>
      </c>
    </row>
    <row r="42" spans="1:10" ht="25.5" customHeight="1">
      <c r="A42" s="220" t="s">
        <v>349</v>
      </c>
      <c r="B42" s="747"/>
      <c r="C42" s="748"/>
      <c r="D42" s="519"/>
      <c r="E42" s="519"/>
      <c r="F42" s="747"/>
      <c r="G42" s="748"/>
      <c r="H42" s="519"/>
      <c r="I42" s="519"/>
      <c r="J42" s="747"/>
    </row>
    <row r="43" spans="1:10" ht="33">
      <c r="A43" s="223" t="s">
        <v>455</v>
      </c>
      <c r="B43" s="749"/>
      <c r="C43" s="750"/>
      <c r="D43" s="751"/>
      <c r="E43" s="751"/>
      <c r="F43" s="749"/>
      <c r="G43" s="750"/>
      <c r="H43" s="751"/>
      <c r="I43" s="751"/>
      <c r="J43" s="749"/>
    </row>
    <row r="44" spans="1:10" ht="26.25" customHeight="1">
      <c r="A44" s="220" t="s">
        <v>350</v>
      </c>
      <c r="B44" s="517">
        <f t="shared" ref="B44:G44" si="11">B41+B42-B43</f>
        <v>0</v>
      </c>
      <c r="C44" s="743">
        <f t="shared" si="11"/>
        <v>0</v>
      </c>
      <c r="D44" s="516">
        <f t="shared" si="11"/>
        <v>0</v>
      </c>
      <c r="E44" s="516">
        <f t="shared" si="11"/>
        <v>0</v>
      </c>
      <c r="F44" s="517">
        <f t="shared" si="11"/>
        <v>0</v>
      </c>
      <c r="G44" s="743">
        <f t="shared" si="11"/>
        <v>0</v>
      </c>
      <c r="H44" s="516">
        <f t="shared" ref="H44:J44" si="12">H41+H42-H43</f>
        <v>0</v>
      </c>
      <c r="I44" s="516">
        <f t="shared" si="12"/>
        <v>0</v>
      </c>
      <c r="J44" s="517">
        <f t="shared" si="12"/>
        <v>0</v>
      </c>
    </row>
    <row r="45" spans="1:10" ht="20.25" customHeight="1">
      <c r="A45" s="208" t="s">
        <v>351</v>
      </c>
      <c r="B45" s="752"/>
      <c r="C45" s="748"/>
      <c r="D45" s="519"/>
      <c r="E45" s="519"/>
      <c r="F45" s="747"/>
      <c r="G45" s="748"/>
      <c r="H45" s="519"/>
      <c r="I45" s="519"/>
      <c r="J45" s="747"/>
    </row>
    <row r="46" spans="1:10" ht="31.5" customHeight="1">
      <c r="A46" s="223" t="s">
        <v>345</v>
      </c>
      <c r="B46" s="752"/>
      <c r="C46" s="748"/>
      <c r="D46" s="519"/>
      <c r="E46" s="519"/>
      <c r="F46" s="747"/>
      <c r="G46" s="748"/>
      <c r="H46" s="519"/>
      <c r="I46" s="519"/>
      <c r="J46" s="747"/>
    </row>
    <row r="47" spans="1:10" ht="20.25" customHeight="1">
      <c r="A47" s="208" t="s">
        <v>352</v>
      </c>
      <c r="B47" s="737" t="s">
        <v>100</v>
      </c>
      <c r="C47" s="748"/>
      <c r="D47" s="519"/>
      <c r="E47" s="519"/>
      <c r="F47" s="747"/>
      <c r="G47" s="748"/>
      <c r="H47" s="519"/>
      <c r="I47" s="519"/>
      <c r="J47" s="747"/>
    </row>
    <row r="48" spans="1:10" ht="32.25" customHeight="1">
      <c r="A48" s="220" t="s">
        <v>388</v>
      </c>
      <c r="B48" s="737" t="s">
        <v>100</v>
      </c>
      <c r="C48" s="743">
        <f>IF(C44&gt;=0,C44,C44+C47)</f>
        <v>0</v>
      </c>
      <c r="D48" s="516">
        <f>IF(AND(C44&gt;=0,D44&gt;=0),D44,IF(C44&lt;0,C48+D18-D34-D36,D44+D47))</f>
        <v>0</v>
      </c>
      <c r="E48" s="516">
        <f>IF(AND(C44&gt;=0,D44&gt;=0,E44&gt;=0),E44,IF(OR(C44&lt;0,D44&lt;0),D48+E18-E34-E36,E44+E47))</f>
        <v>0</v>
      </c>
      <c r="F48" s="517">
        <f>IF(AND(C44&gt;=0,D44&gt;=0,E44&gt;=0,F44&gt;=0),F44,IF(OR(C44&lt;0,D44&lt;0,E44&lt;0),E48+F18-F34-F36,F44+F47))</f>
        <v>0</v>
      </c>
      <c r="G48" s="743">
        <f>IF(G44&gt;=0,G44,G44+G47)</f>
        <v>0</v>
      </c>
      <c r="H48" s="516">
        <f>IF(AND(G44&gt;=0,H44&gt;=0),H44,IF(G44&lt;0,G48+H18-H34-H36,H44+H47))</f>
        <v>0</v>
      </c>
      <c r="I48" s="516">
        <f>IF(AND(G44&gt;=0,H44&gt;=0,I44&gt;=0),I44,IF(OR(G44&lt;0,H44&lt;0),H48+I18-I34-I36,I44+I47))</f>
        <v>0</v>
      </c>
      <c r="J48" s="517">
        <f>IF(AND(G44&gt;=0,H44&gt;=0,I44&gt;=0,J44&gt;=0),J44,IF(OR(G44&lt;0,H44&lt;0,I44&lt;0),I48+J18-J34-J36,J44+J47))</f>
        <v>0</v>
      </c>
    </row>
    <row r="49" spans="1:10" ht="20.25" customHeight="1">
      <c r="A49" s="208" t="s">
        <v>353</v>
      </c>
      <c r="B49" s="752"/>
      <c r="C49" s="748"/>
      <c r="D49" s="519"/>
      <c r="E49" s="519"/>
      <c r="F49" s="747"/>
      <c r="G49" s="748"/>
      <c r="H49" s="519"/>
      <c r="I49" s="519"/>
      <c r="J49" s="747"/>
    </row>
    <row r="50" spans="1:10" ht="33.75" customHeight="1">
      <c r="A50" s="223" t="s">
        <v>346</v>
      </c>
      <c r="B50" s="752"/>
      <c r="C50" s="748"/>
      <c r="D50" s="519"/>
      <c r="E50" s="519"/>
      <c r="F50" s="747"/>
      <c r="G50" s="748"/>
      <c r="H50" s="519"/>
      <c r="I50" s="519"/>
      <c r="J50" s="747"/>
    </row>
    <row r="51" spans="1:10" ht="20.25" customHeight="1">
      <c r="A51" s="208" t="s">
        <v>354</v>
      </c>
      <c r="B51" s="737" t="s">
        <v>100</v>
      </c>
      <c r="C51" s="748"/>
      <c r="D51" s="519"/>
      <c r="E51" s="519"/>
      <c r="F51" s="747"/>
      <c r="G51" s="748"/>
      <c r="H51" s="519"/>
      <c r="I51" s="519"/>
      <c r="J51" s="747"/>
    </row>
    <row r="52" spans="1:10" ht="36" customHeight="1">
      <c r="A52" s="220" t="s">
        <v>389</v>
      </c>
      <c r="B52" s="737" t="s">
        <v>100</v>
      </c>
      <c r="C52" s="743">
        <f>IF(C44&gt;=0,C48,C48+C51)</f>
        <v>0</v>
      </c>
      <c r="D52" s="516">
        <f>IF(AND(C44&gt;=0,D44&gt;=0),D48,IF(C44&lt;0,C52+D18-D34-D36,D48+D51))</f>
        <v>0</v>
      </c>
      <c r="E52" s="516">
        <f>IF(AND(C44&gt;=0,D44&gt;=0,E44&gt;=0),E48,IF(OR(C44&lt;0,D44&lt;0),D52+E18-E34-E36,E48+E51))</f>
        <v>0</v>
      </c>
      <c r="F52" s="517">
        <f>IF(AND(C44&gt;=0,D44&gt;=0,E44&gt;=0,F44&gt;=0),F48,IF(OR(C44&lt;0,D44&lt;0,E44&lt;0),E52+F18-F34-F36,F48+F51))</f>
        <v>0</v>
      </c>
      <c r="G52" s="743">
        <f>IF(G44&gt;=0,G48,G48+G51)</f>
        <v>0</v>
      </c>
      <c r="H52" s="516">
        <f>IF(AND(G44&gt;=0,H44&gt;=0),H48,IF(G44&lt;0,G52+H18-H34-H36,H48+H51))</f>
        <v>0</v>
      </c>
      <c r="I52" s="516">
        <f>IF(AND(G44&gt;=0,H44&gt;=0,I44&gt;=0),I48,IF(OR(G44&lt;0,H44&lt;0),H52+I18-I34-I36,I48+I51))</f>
        <v>0</v>
      </c>
      <c r="J52" s="517">
        <f>IF(AND(G44&gt;=0,H44&gt;=0,I44&gt;=0,J44&gt;=0),J48,IF(OR(G44&lt;0,H44&lt;0,I44&lt;0),I52+J18-J34-J36,J48+J51))</f>
        <v>0</v>
      </c>
    </row>
    <row r="53" spans="1:10">
      <c r="E53" s="194"/>
    </row>
    <row r="55" spans="1:10">
      <c r="A55" s="75"/>
    </row>
  </sheetData>
  <mergeCells count="4">
    <mergeCell ref="A4:A5"/>
    <mergeCell ref="B4:B5"/>
    <mergeCell ref="C4:F4"/>
    <mergeCell ref="G4:J4"/>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65" orientation="landscape" r:id="rId1"/>
  <rowBreaks count="1" manualBreakCount="1">
    <brk id="28" max="9" man="1"/>
  </rowBreaks>
  <drawing r:id="rId2"/>
</worksheet>
</file>

<file path=xl/worksheets/sheet18.xml><?xml version="1.0" encoding="utf-8"?>
<worksheet xmlns="http://schemas.openxmlformats.org/spreadsheetml/2006/main" xmlns:r="http://schemas.openxmlformats.org/officeDocument/2006/relationships">
  <dimension ref="A1:J55"/>
  <sheetViews>
    <sheetView view="pageBreakPreview" zoomScale="85" zoomScaleSheetLayoutView="85" workbookViewId="0">
      <selection activeCell="J14" sqref="J14"/>
    </sheetView>
  </sheetViews>
  <sheetFormatPr defaultColWidth="8.875" defaultRowHeight="13.5"/>
  <cols>
    <col min="2" max="2" width="13.875" customWidth="1"/>
    <col min="3" max="4" width="12.5" customWidth="1"/>
    <col min="5" max="5" width="10.75" customWidth="1"/>
    <col min="6" max="6" width="12.5" customWidth="1"/>
    <col min="7" max="7" width="13" customWidth="1"/>
  </cols>
  <sheetData>
    <row r="1" spans="1:10" ht="13.5" customHeight="1">
      <c r="A1" s="436"/>
      <c r="B1" s="436"/>
      <c r="C1" s="436"/>
      <c r="D1" s="436"/>
      <c r="E1" s="436"/>
      <c r="F1" s="436"/>
      <c r="G1" s="436"/>
      <c r="H1" s="436"/>
      <c r="I1" s="436"/>
      <c r="J1" s="289"/>
    </row>
    <row r="2" spans="1:10" ht="23.25" customHeight="1">
      <c r="A2" s="423" t="s">
        <v>687</v>
      </c>
      <c r="B2" s="437"/>
      <c r="C2" s="437"/>
      <c r="D2" s="437"/>
      <c r="E2" s="437"/>
      <c r="F2" s="437"/>
      <c r="G2" s="437"/>
      <c r="H2" s="437"/>
      <c r="I2" s="437"/>
      <c r="J2" s="289"/>
    </row>
    <row r="3" spans="1:10" ht="23.25" customHeight="1">
      <c r="A3" s="436" t="str">
        <f>"公司名称："&amp;封面!$C$20</f>
        <v>公司名称：</v>
      </c>
      <c r="B3" s="436"/>
      <c r="C3" s="436"/>
      <c r="D3" s="436"/>
      <c r="E3" s="436"/>
      <c r="F3" s="436"/>
      <c r="G3" s="438" t="str">
        <f>"  "&amp;封面!$C$21&amp;"  "&amp;封面!$D$21&amp;"  "&amp;封面!$E$21&amp;"  "&amp;封面!$F$21&amp;"  "&amp;封面!$G$21&amp;"  "&amp;封面!$H$21&amp;"  "</f>
        <v xml:space="preserve">   年 月 日            </v>
      </c>
      <c r="H3" s="436"/>
      <c r="I3" s="436"/>
      <c r="J3" s="289"/>
    </row>
    <row r="4" spans="1:10" ht="13.5" customHeight="1">
      <c r="A4" s="950" t="s">
        <v>508</v>
      </c>
      <c r="B4" s="950"/>
      <c r="C4" s="950"/>
      <c r="D4" s="950"/>
      <c r="E4" s="950"/>
      <c r="F4" s="950"/>
      <c r="G4" s="950"/>
      <c r="H4" s="950"/>
      <c r="I4" s="950"/>
    </row>
    <row r="5" spans="1:10" ht="13.5" customHeight="1">
      <c r="A5" s="950"/>
      <c r="B5" s="950"/>
      <c r="C5" s="950"/>
      <c r="D5" s="950"/>
      <c r="E5" s="950"/>
      <c r="F5" s="950"/>
      <c r="G5" s="950"/>
      <c r="H5" s="950"/>
      <c r="I5" s="950"/>
    </row>
    <row r="6" spans="1:10" ht="13.5" customHeight="1">
      <c r="A6" s="950"/>
      <c r="B6" s="950"/>
      <c r="C6" s="950"/>
      <c r="D6" s="950"/>
      <c r="E6" s="950"/>
      <c r="F6" s="950"/>
      <c r="G6" s="950"/>
      <c r="H6" s="950"/>
      <c r="I6" s="950"/>
    </row>
    <row r="7" spans="1:10" ht="13.5" customHeight="1">
      <c r="A7" s="950"/>
      <c r="B7" s="950"/>
      <c r="C7" s="950"/>
      <c r="D7" s="950"/>
      <c r="E7" s="950"/>
      <c r="F7" s="950"/>
      <c r="G7" s="950"/>
      <c r="H7" s="950"/>
      <c r="I7" s="950"/>
    </row>
    <row r="8" spans="1:10" ht="13.5" customHeight="1">
      <c r="A8" s="950"/>
      <c r="B8" s="950"/>
      <c r="C8" s="950"/>
      <c r="D8" s="950"/>
      <c r="E8" s="950"/>
      <c r="F8" s="950"/>
      <c r="G8" s="950"/>
      <c r="H8" s="950"/>
      <c r="I8" s="950"/>
    </row>
    <row r="9" spans="1:10" ht="13.5" customHeight="1">
      <c r="A9" s="950"/>
      <c r="B9" s="950"/>
      <c r="C9" s="950"/>
      <c r="D9" s="950"/>
      <c r="E9" s="950"/>
      <c r="F9" s="950"/>
      <c r="G9" s="950"/>
      <c r="H9" s="950"/>
      <c r="I9" s="950"/>
    </row>
    <row r="10" spans="1:10" ht="13.5" customHeight="1">
      <c r="A10" s="950"/>
      <c r="B10" s="950"/>
      <c r="C10" s="950"/>
      <c r="D10" s="950"/>
      <c r="E10" s="950"/>
      <c r="F10" s="950"/>
      <c r="G10" s="950"/>
      <c r="H10" s="950"/>
      <c r="I10" s="950"/>
    </row>
    <row r="11" spans="1:10" ht="13.5" customHeight="1">
      <c r="A11" s="950"/>
      <c r="B11" s="950"/>
      <c r="C11" s="950"/>
      <c r="D11" s="950"/>
      <c r="E11" s="950"/>
      <c r="F11" s="950"/>
      <c r="G11" s="950"/>
      <c r="H11" s="950"/>
      <c r="I11" s="950"/>
    </row>
    <row r="12" spans="1:10" ht="13.5" customHeight="1">
      <c r="A12" s="950"/>
      <c r="B12" s="950"/>
      <c r="C12" s="950"/>
      <c r="D12" s="950"/>
      <c r="E12" s="950"/>
      <c r="F12" s="950"/>
      <c r="G12" s="950"/>
      <c r="H12" s="950"/>
      <c r="I12" s="950"/>
    </row>
    <row r="13" spans="1:10" ht="13.5" customHeight="1">
      <c r="A13" s="950"/>
      <c r="B13" s="950"/>
      <c r="C13" s="950"/>
      <c r="D13" s="950"/>
      <c r="E13" s="950"/>
      <c r="F13" s="950"/>
      <c r="G13" s="950"/>
      <c r="H13" s="950"/>
      <c r="I13" s="950"/>
    </row>
    <row r="14" spans="1:10" ht="13.5" customHeight="1">
      <c r="A14" s="950"/>
      <c r="B14" s="950"/>
      <c r="C14" s="950"/>
      <c r="D14" s="950"/>
      <c r="E14" s="950"/>
      <c r="F14" s="950"/>
      <c r="G14" s="950"/>
      <c r="H14" s="950"/>
      <c r="I14" s="950"/>
    </row>
    <row r="15" spans="1:10" ht="13.5" customHeight="1">
      <c r="A15" s="950"/>
      <c r="B15" s="950"/>
      <c r="C15" s="950"/>
      <c r="D15" s="950"/>
      <c r="E15" s="950"/>
      <c r="F15" s="950"/>
      <c r="G15" s="950"/>
      <c r="H15" s="950"/>
      <c r="I15" s="950"/>
    </row>
    <row r="16" spans="1:10" ht="13.5" customHeight="1">
      <c r="A16" s="950"/>
      <c r="B16" s="950"/>
      <c r="C16" s="950"/>
      <c r="D16" s="950"/>
      <c r="E16" s="950"/>
      <c r="F16" s="950"/>
      <c r="G16" s="950"/>
      <c r="H16" s="950"/>
      <c r="I16" s="950"/>
    </row>
    <row r="17" spans="1:9" ht="13.5" customHeight="1">
      <c r="A17" s="950"/>
      <c r="B17" s="950"/>
      <c r="C17" s="950"/>
      <c r="D17" s="950"/>
      <c r="E17" s="950"/>
      <c r="F17" s="950"/>
      <c r="G17" s="950"/>
      <c r="H17" s="950"/>
      <c r="I17" s="950"/>
    </row>
    <row r="18" spans="1:9">
      <c r="A18" s="950"/>
      <c r="B18" s="950"/>
      <c r="C18" s="950"/>
      <c r="D18" s="950"/>
      <c r="E18" s="950"/>
      <c r="F18" s="950"/>
      <c r="G18" s="950"/>
      <c r="H18" s="950"/>
      <c r="I18" s="950"/>
    </row>
    <row r="19" spans="1:9">
      <c r="A19" s="950"/>
      <c r="B19" s="950"/>
      <c r="C19" s="950"/>
      <c r="D19" s="950"/>
      <c r="E19" s="950"/>
      <c r="F19" s="950"/>
      <c r="G19" s="950"/>
      <c r="H19" s="950"/>
      <c r="I19" s="950"/>
    </row>
    <row r="20" spans="1:9">
      <c r="A20" s="950"/>
      <c r="B20" s="950"/>
      <c r="C20" s="950"/>
      <c r="D20" s="950"/>
      <c r="E20" s="950"/>
      <c r="F20" s="950"/>
      <c r="G20" s="950"/>
      <c r="H20" s="950"/>
      <c r="I20" s="950"/>
    </row>
    <row r="21" spans="1:9">
      <c r="A21" s="950"/>
      <c r="B21" s="950"/>
      <c r="C21" s="950"/>
      <c r="D21" s="950"/>
      <c r="E21" s="950"/>
      <c r="F21" s="950"/>
      <c r="G21" s="950"/>
      <c r="H21" s="950"/>
      <c r="I21" s="950"/>
    </row>
    <row r="22" spans="1:9">
      <c r="A22" s="950"/>
      <c r="B22" s="950"/>
      <c r="C22" s="950"/>
      <c r="D22" s="950"/>
      <c r="E22" s="950"/>
      <c r="F22" s="950"/>
      <c r="G22" s="950"/>
      <c r="H22" s="950"/>
      <c r="I22" s="950"/>
    </row>
    <row r="23" spans="1:9">
      <c r="A23" s="950"/>
      <c r="B23" s="950"/>
      <c r="C23" s="950"/>
      <c r="D23" s="950"/>
      <c r="E23" s="950"/>
      <c r="F23" s="950"/>
      <c r="G23" s="950"/>
      <c r="H23" s="950"/>
      <c r="I23" s="950"/>
    </row>
    <row r="24" spans="1:9">
      <c r="A24" s="950"/>
      <c r="B24" s="950"/>
      <c r="C24" s="950"/>
      <c r="D24" s="950"/>
      <c r="E24" s="950"/>
      <c r="F24" s="950"/>
      <c r="G24" s="950"/>
      <c r="H24" s="950"/>
      <c r="I24" s="950"/>
    </row>
    <row r="25" spans="1:9">
      <c r="A25" s="950"/>
      <c r="B25" s="950"/>
      <c r="C25" s="950"/>
      <c r="D25" s="950"/>
      <c r="E25" s="950"/>
      <c r="F25" s="950"/>
      <c r="G25" s="950"/>
      <c r="H25" s="950"/>
      <c r="I25" s="950"/>
    </row>
    <row r="26" spans="1:9">
      <c r="A26" s="950"/>
      <c r="B26" s="950"/>
      <c r="C26" s="950"/>
      <c r="D26" s="950"/>
      <c r="E26" s="950"/>
      <c r="F26" s="950"/>
      <c r="G26" s="950"/>
      <c r="H26" s="950"/>
      <c r="I26" s="950"/>
    </row>
    <row r="27" spans="1:9">
      <c r="A27" s="950"/>
      <c r="B27" s="950"/>
      <c r="C27" s="950"/>
      <c r="D27" s="950"/>
      <c r="E27" s="950"/>
      <c r="F27" s="950"/>
      <c r="G27" s="950"/>
      <c r="H27" s="950"/>
      <c r="I27" s="950"/>
    </row>
    <row r="28" spans="1:9">
      <c r="A28" s="950"/>
      <c r="B28" s="950"/>
      <c r="C28" s="950"/>
      <c r="D28" s="950"/>
      <c r="E28" s="950"/>
      <c r="F28" s="950"/>
      <c r="G28" s="950"/>
      <c r="H28" s="950"/>
      <c r="I28" s="950"/>
    </row>
    <row r="29" spans="1:9">
      <c r="A29" s="950"/>
      <c r="B29" s="950"/>
      <c r="C29" s="950"/>
      <c r="D29" s="950"/>
      <c r="E29" s="950"/>
      <c r="F29" s="950"/>
      <c r="G29" s="950"/>
      <c r="H29" s="950"/>
      <c r="I29" s="950"/>
    </row>
    <row r="30" spans="1:9">
      <c r="A30" s="950"/>
      <c r="B30" s="950"/>
      <c r="C30" s="950"/>
      <c r="D30" s="950"/>
      <c r="E30" s="950"/>
      <c r="F30" s="950"/>
      <c r="G30" s="950"/>
      <c r="H30" s="950"/>
      <c r="I30" s="950"/>
    </row>
    <row r="31" spans="1:9">
      <c r="A31" s="950"/>
      <c r="B31" s="950"/>
      <c r="C31" s="950"/>
      <c r="D31" s="950"/>
      <c r="E31" s="950"/>
      <c r="F31" s="950"/>
      <c r="G31" s="950"/>
      <c r="H31" s="950"/>
      <c r="I31" s="950"/>
    </row>
    <row r="32" spans="1:9">
      <c r="A32" s="950"/>
      <c r="B32" s="950"/>
      <c r="C32" s="950"/>
      <c r="D32" s="950"/>
      <c r="E32" s="950"/>
      <c r="F32" s="950"/>
      <c r="G32" s="950"/>
      <c r="H32" s="950"/>
      <c r="I32" s="950"/>
    </row>
    <row r="33" spans="1:9">
      <c r="A33" s="950"/>
      <c r="B33" s="950"/>
      <c r="C33" s="950"/>
      <c r="D33" s="950"/>
      <c r="E33" s="950"/>
      <c r="F33" s="950"/>
      <c r="G33" s="950"/>
      <c r="H33" s="950"/>
      <c r="I33" s="950"/>
    </row>
    <row r="34" spans="1:9">
      <c r="A34" s="950"/>
      <c r="B34" s="950"/>
      <c r="C34" s="950"/>
      <c r="D34" s="950"/>
      <c r="E34" s="950"/>
      <c r="F34" s="950"/>
      <c r="G34" s="950"/>
      <c r="H34" s="950"/>
      <c r="I34" s="950"/>
    </row>
    <row r="35" spans="1:9">
      <c r="A35" s="950"/>
      <c r="B35" s="950"/>
      <c r="C35" s="950"/>
      <c r="D35" s="950"/>
      <c r="E35" s="950"/>
      <c r="F35" s="950"/>
      <c r="G35" s="950"/>
      <c r="H35" s="950"/>
      <c r="I35" s="950"/>
    </row>
    <row r="36" spans="1:9">
      <c r="A36" s="950"/>
      <c r="B36" s="950"/>
      <c r="C36" s="950"/>
      <c r="D36" s="950"/>
      <c r="E36" s="950"/>
      <c r="F36" s="950"/>
      <c r="G36" s="950"/>
      <c r="H36" s="950"/>
      <c r="I36" s="950"/>
    </row>
    <row r="37" spans="1:9">
      <c r="A37" s="950"/>
      <c r="B37" s="950"/>
      <c r="C37" s="950"/>
      <c r="D37" s="950"/>
      <c r="E37" s="950"/>
      <c r="F37" s="950"/>
      <c r="G37" s="950"/>
      <c r="H37" s="950"/>
      <c r="I37" s="950"/>
    </row>
    <row r="38" spans="1:9">
      <c r="A38" s="950"/>
      <c r="B38" s="950"/>
      <c r="C38" s="950"/>
      <c r="D38" s="950"/>
      <c r="E38" s="950"/>
      <c r="F38" s="950"/>
      <c r="G38" s="950"/>
      <c r="H38" s="950"/>
      <c r="I38" s="950"/>
    </row>
    <row r="39" spans="1:9">
      <c r="A39" s="950"/>
      <c r="B39" s="950"/>
      <c r="C39" s="950"/>
      <c r="D39" s="950"/>
      <c r="E39" s="950"/>
      <c r="F39" s="950"/>
      <c r="G39" s="950"/>
      <c r="H39" s="950"/>
      <c r="I39" s="950"/>
    </row>
    <row r="40" spans="1:9">
      <c r="A40" s="950"/>
      <c r="B40" s="950"/>
      <c r="C40" s="950"/>
      <c r="D40" s="950"/>
      <c r="E40" s="950"/>
      <c r="F40" s="950"/>
      <c r="G40" s="950"/>
      <c r="H40" s="950"/>
      <c r="I40" s="950"/>
    </row>
    <row r="41" spans="1:9">
      <c r="A41" s="950"/>
      <c r="B41" s="950"/>
      <c r="C41" s="950"/>
      <c r="D41" s="950"/>
      <c r="E41" s="950"/>
      <c r="F41" s="950"/>
      <c r="G41" s="950"/>
      <c r="H41" s="950"/>
      <c r="I41" s="950"/>
    </row>
    <row r="42" spans="1:9">
      <c r="A42" s="950"/>
      <c r="B42" s="950"/>
      <c r="C42" s="950"/>
      <c r="D42" s="950"/>
      <c r="E42" s="950"/>
      <c r="F42" s="950"/>
      <c r="G42" s="950"/>
      <c r="H42" s="950"/>
      <c r="I42" s="950"/>
    </row>
    <row r="43" spans="1:9">
      <c r="A43" s="950"/>
      <c r="B43" s="950"/>
      <c r="C43" s="950"/>
      <c r="D43" s="950"/>
      <c r="E43" s="950"/>
      <c r="F43" s="950"/>
      <c r="G43" s="950"/>
      <c r="H43" s="950"/>
      <c r="I43" s="950"/>
    </row>
    <row r="44" spans="1:9">
      <c r="A44" s="950"/>
      <c r="B44" s="950"/>
      <c r="C44" s="950"/>
      <c r="D44" s="950"/>
      <c r="E44" s="950"/>
      <c r="F44" s="950"/>
      <c r="G44" s="950"/>
      <c r="H44" s="950"/>
      <c r="I44" s="950"/>
    </row>
    <row r="45" spans="1:9">
      <c r="A45" s="950"/>
      <c r="B45" s="950"/>
      <c r="C45" s="950"/>
      <c r="D45" s="950"/>
      <c r="E45" s="950"/>
      <c r="F45" s="950"/>
      <c r="G45" s="950"/>
      <c r="H45" s="950"/>
      <c r="I45" s="950"/>
    </row>
    <row r="46" spans="1:9" ht="16.5">
      <c r="A46" s="290"/>
      <c r="B46" s="290"/>
      <c r="C46" s="290"/>
      <c r="D46" s="290"/>
      <c r="E46" s="290"/>
      <c r="F46" s="290"/>
      <c r="G46" s="290"/>
      <c r="H46" s="290"/>
      <c r="I46" s="290"/>
    </row>
    <row r="47" spans="1:9" ht="16.5">
      <c r="A47" s="290"/>
      <c r="B47" s="290"/>
      <c r="C47" s="290"/>
      <c r="D47" s="290"/>
      <c r="E47" s="290"/>
      <c r="F47" s="290"/>
      <c r="G47" s="290"/>
      <c r="H47" s="290"/>
      <c r="I47" s="290"/>
    </row>
    <row r="48" spans="1:9" ht="16.5">
      <c r="A48" s="290"/>
      <c r="B48" s="290"/>
      <c r="C48" s="290"/>
      <c r="D48" s="290"/>
      <c r="E48" s="290"/>
      <c r="F48" s="290"/>
      <c r="G48" s="290"/>
      <c r="H48" s="290"/>
      <c r="I48" s="290"/>
    </row>
    <row r="49" spans="1:9" ht="16.5">
      <c r="A49" s="290"/>
      <c r="B49" s="290"/>
      <c r="C49" s="290"/>
      <c r="D49" s="290"/>
      <c r="E49" s="290"/>
      <c r="F49" s="290"/>
      <c r="G49" s="290"/>
      <c r="H49" s="290"/>
      <c r="I49" s="290"/>
    </row>
    <row r="50" spans="1:9" ht="16.5">
      <c r="A50" s="290"/>
      <c r="B50" s="290"/>
      <c r="C50" s="290"/>
      <c r="D50" s="290"/>
      <c r="E50" s="290"/>
      <c r="F50" s="290"/>
      <c r="G50" s="290"/>
      <c r="H50" s="290"/>
      <c r="I50" s="290"/>
    </row>
    <row r="51" spans="1:9" ht="16.5">
      <c r="A51" s="290"/>
      <c r="B51" s="290"/>
      <c r="C51" s="290"/>
      <c r="D51" s="290"/>
      <c r="E51" s="290"/>
      <c r="F51" s="290"/>
      <c r="G51" s="290"/>
      <c r="H51" s="290"/>
      <c r="I51" s="290"/>
    </row>
    <row r="52" spans="1:9" ht="16.5">
      <c r="A52" s="290"/>
      <c r="B52" s="290"/>
      <c r="C52" s="290"/>
      <c r="D52" s="290"/>
      <c r="E52" s="290"/>
      <c r="F52" s="290"/>
      <c r="G52" s="290"/>
      <c r="H52" s="290"/>
      <c r="I52" s="290"/>
    </row>
    <row r="53" spans="1:9" ht="16.5">
      <c r="A53" s="290"/>
      <c r="B53" s="290"/>
      <c r="C53" s="290"/>
      <c r="D53" s="290"/>
      <c r="E53" s="290"/>
      <c r="F53" s="290"/>
      <c r="G53" s="290"/>
      <c r="H53" s="290"/>
      <c r="I53" s="290"/>
    </row>
    <row r="54" spans="1:9" ht="16.5">
      <c r="A54" s="290"/>
      <c r="B54" s="290"/>
      <c r="C54" s="290"/>
      <c r="D54" s="290"/>
      <c r="E54" s="290"/>
      <c r="F54" s="290"/>
      <c r="G54" s="290"/>
      <c r="H54" s="290"/>
      <c r="I54" s="290"/>
    </row>
    <row r="55" spans="1:9" ht="16.5">
      <c r="A55" s="290"/>
      <c r="B55" s="290"/>
      <c r="C55" s="290"/>
      <c r="D55" s="290"/>
      <c r="E55" s="290"/>
      <c r="F55" s="290"/>
      <c r="G55" s="290"/>
      <c r="H55" s="290"/>
      <c r="I55" s="290"/>
    </row>
  </sheetData>
  <mergeCells count="1">
    <mergeCell ref="A4:I45"/>
  </mergeCells>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I26"/>
  <sheetViews>
    <sheetView view="pageBreakPreview" topLeftCell="A4" zoomScale="85" zoomScaleSheetLayoutView="85" workbookViewId="0">
      <selection activeCell="E25" sqref="E25"/>
    </sheetView>
  </sheetViews>
  <sheetFormatPr defaultColWidth="8.875" defaultRowHeight="13.5"/>
  <cols>
    <col min="5" max="5" width="13.125" customWidth="1"/>
  </cols>
  <sheetData>
    <row r="1" spans="1:9" ht="43.5" customHeight="1">
      <c r="A1" s="335" t="s">
        <v>689</v>
      </c>
      <c r="B1" s="435"/>
      <c r="C1" s="435"/>
      <c r="D1" s="435"/>
      <c r="E1" s="435"/>
      <c r="F1" s="435"/>
      <c r="G1" s="435"/>
      <c r="H1" s="435"/>
      <c r="I1" s="435"/>
    </row>
    <row r="2" spans="1:9" ht="27">
      <c r="A2" s="464" t="str">
        <f>"公司名称："&amp;封面!$C$20</f>
        <v>公司名称：</v>
      </c>
      <c r="B2" s="434"/>
      <c r="C2" s="434"/>
      <c r="D2" s="434"/>
      <c r="E2" s="434"/>
      <c r="F2" s="434"/>
      <c r="G2" s="434"/>
      <c r="H2" s="434"/>
      <c r="I2" s="434"/>
    </row>
    <row r="3" spans="1:9" ht="27">
      <c r="A3" s="463" t="str">
        <f>"  "&amp;封面!$C$21&amp;"  "&amp;封面!$D$21&amp;"  "&amp;封面!$E$21&amp;"  "&amp;封面!$F$21&amp;"  "&amp;封面!$G$21&amp;"  "&amp;封面!$H$21&amp;"  "</f>
        <v xml:space="preserve">   年 月 日            </v>
      </c>
      <c r="B3" s="434"/>
      <c r="C3" s="434"/>
      <c r="D3" s="434"/>
      <c r="E3" s="434"/>
      <c r="F3" s="434"/>
      <c r="G3" s="434"/>
      <c r="H3" s="434"/>
      <c r="I3" s="434"/>
    </row>
    <row r="4" spans="1:9">
      <c r="A4" s="808"/>
      <c r="B4" s="808"/>
      <c r="C4" s="808"/>
      <c r="D4" s="808"/>
      <c r="E4" s="808"/>
      <c r="F4" s="808"/>
      <c r="G4" s="808"/>
      <c r="H4" s="808"/>
      <c r="I4" s="808"/>
    </row>
    <row r="5" spans="1:9">
      <c r="A5" s="808"/>
      <c r="B5" s="808"/>
      <c r="C5" s="808"/>
      <c r="D5" s="808"/>
      <c r="E5" s="808"/>
      <c r="F5" s="808"/>
      <c r="G5" s="808"/>
      <c r="H5" s="808"/>
      <c r="I5" s="808"/>
    </row>
    <row r="6" spans="1:9">
      <c r="A6" s="808"/>
      <c r="B6" s="808"/>
      <c r="C6" s="808"/>
      <c r="D6" s="808"/>
      <c r="E6" s="808"/>
      <c r="F6" s="808"/>
      <c r="G6" s="808"/>
      <c r="H6" s="808"/>
      <c r="I6" s="808"/>
    </row>
    <row r="7" spans="1:9">
      <c r="A7" s="808"/>
      <c r="B7" s="808"/>
      <c r="C7" s="808"/>
      <c r="D7" s="808"/>
      <c r="E7" s="808"/>
      <c r="F7" s="808"/>
      <c r="G7" s="808"/>
      <c r="H7" s="808"/>
      <c r="I7" s="808"/>
    </row>
    <row r="8" spans="1:9">
      <c r="A8" s="808"/>
      <c r="B8" s="808"/>
      <c r="C8" s="808"/>
      <c r="D8" s="808"/>
      <c r="E8" s="808"/>
      <c r="F8" s="808"/>
      <c r="G8" s="808"/>
      <c r="H8" s="808"/>
      <c r="I8" s="808"/>
    </row>
    <row r="9" spans="1:9">
      <c r="A9" s="808"/>
      <c r="B9" s="808"/>
      <c r="C9" s="808"/>
      <c r="D9" s="808"/>
      <c r="E9" s="808"/>
      <c r="F9" s="808"/>
      <c r="G9" s="808"/>
      <c r="H9" s="808"/>
      <c r="I9" s="808"/>
    </row>
    <row r="10" spans="1:9">
      <c r="A10" s="808"/>
      <c r="B10" s="808"/>
      <c r="C10" s="808"/>
      <c r="D10" s="808"/>
      <c r="E10" s="808"/>
      <c r="F10" s="808"/>
      <c r="G10" s="808"/>
      <c r="H10" s="808"/>
      <c r="I10" s="808"/>
    </row>
    <row r="11" spans="1:9">
      <c r="A11" s="808"/>
      <c r="B11" s="808"/>
      <c r="C11" s="808"/>
      <c r="D11" s="808"/>
      <c r="E11" s="808"/>
      <c r="F11" s="808"/>
      <c r="G11" s="808"/>
      <c r="H11" s="808"/>
      <c r="I11" s="808"/>
    </row>
    <row r="12" spans="1:9">
      <c r="A12" s="808"/>
      <c r="B12" s="808"/>
      <c r="C12" s="808"/>
      <c r="D12" s="808"/>
      <c r="E12" s="808"/>
      <c r="F12" s="808"/>
      <c r="G12" s="808"/>
      <c r="H12" s="808"/>
      <c r="I12" s="808"/>
    </row>
    <row r="13" spans="1:9">
      <c r="A13" s="808"/>
      <c r="B13" s="808"/>
      <c r="C13" s="808"/>
      <c r="D13" s="808"/>
      <c r="E13" s="808"/>
      <c r="F13" s="808"/>
      <c r="G13" s="808"/>
      <c r="H13" s="808"/>
      <c r="I13" s="808"/>
    </row>
    <row r="14" spans="1:9">
      <c r="A14" s="808"/>
      <c r="B14" s="808"/>
      <c r="C14" s="808"/>
      <c r="D14" s="808"/>
      <c r="E14" s="808"/>
      <c r="F14" s="808"/>
      <c r="G14" s="808"/>
      <c r="H14" s="808"/>
      <c r="I14" s="808"/>
    </row>
    <row r="15" spans="1:9">
      <c r="A15" s="808"/>
      <c r="B15" s="808"/>
      <c r="C15" s="808"/>
      <c r="D15" s="808"/>
      <c r="E15" s="808"/>
      <c r="F15" s="808"/>
      <c r="G15" s="808"/>
      <c r="H15" s="808"/>
      <c r="I15" s="808"/>
    </row>
    <row r="16" spans="1:9">
      <c r="A16" s="808"/>
      <c r="B16" s="808"/>
      <c r="C16" s="808"/>
      <c r="D16" s="808"/>
      <c r="E16" s="808"/>
      <c r="F16" s="808"/>
      <c r="G16" s="808"/>
      <c r="H16" s="808"/>
      <c r="I16" s="808"/>
    </row>
    <row r="17" spans="1:9" ht="20.25">
      <c r="A17" s="278"/>
      <c r="B17" s="278"/>
      <c r="C17" s="278"/>
      <c r="D17" s="278"/>
      <c r="E17" s="278"/>
      <c r="F17" s="278"/>
      <c r="G17" s="278"/>
      <c r="H17" s="278"/>
      <c r="I17" s="278"/>
    </row>
    <row r="18" spans="1:9" ht="20.25">
      <c r="A18" s="279"/>
      <c r="B18" s="279"/>
      <c r="C18" s="279"/>
      <c r="D18" s="279"/>
      <c r="E18" s="279"/>
      <c r="F18" s="279"/>
      <c r="G18" s="279"/>
      <c r="H18" s="279"/>
      <c r="I18" s="279"/>
    </row>
    <row r="19" spans="1:9" ht="20.25">
      <c r="A19" s="279"/>
      <c r="B19" s="279"/>
      <c r="C19" s="279"/>
      <c r="D19" s="279"/>
      <c r="E19" s="279"/>
      <c r="F19" s="279"/>
      <c r="G19" s="279"/>
      <c r="H19" s="279"/>
      <c r="I19" s="279"/>
    </row>
    <row r="20" spans="1:9" ht="20.25">
      <c r="A20" s="279"/>
      <c r="B20" s="279"/>
      <c r="C20" s="279"/>
      <c r="D20" s="279"/>
      <c r="E20" s="279"/>
      <c r="F20" s="279"/>
      <c r="G20" s="279"/>
      <c r="H20" s="279"/>
      <c r="I20" s="279"/>
    </row>
    <row r="21" spans="1:9" ht="20.25">
      <c r="A21" s="279"/>
      <c r="B21" s="279"/>
      <c r="C21" s="279"/>
      <c r="D21" s="279"/>
      <c r="E21" s="279"/>
      <c r="F21" s="279"/>
      <c r="G21" s="279"/>
      <c r="H21" s="279"/>
      <c r="I21" s="279"/>
    </row>
    <row r="22" spans="1:9" ht="20.25">
      <c r="A22" s="279"/>
      <c r="B22" s="279"/>
      <c r="C22" s="279"/>
      <c r="D22" s="279"/>
      <c r="E22" s="279"/>
      <c r="F22" s="279"/>
      <c r="G22" s="279"/>
      <c r="H22" s="279"/>
      <c r="I22" s="279"/>
    </row>
    <row r="23" spans="1:9" ht="20.25">
      <c r="A23" s="278"/>
      <c r="B23" s="278"/>
      <c r="C23" s="278"/>
      <c r="D23" s="278"/>
      <c r="E23" s="278"/>
      <c r="F23" s="278"/>
      <c r="G23" s="278"/>
      <c r="H23" s="278"/>
      <c r="I23" s="278"/>
    </row>
    <row r="24" spans="1:9">
      <c r="A24" s="277"/>
      <c r="B24" s="277"/>
      <c r="C24" s="277"/>
      <c r="D24" s="277"/>
      <c r="E24" s="277"/>
      <c r="F24" s="277"/>
      <c r="G24" s="277"/>
      <c r="H24" s="277"/>
      <c r="I24" s="277"/>
    </row>
    <row r="25" spans="1:9">
      <c r="A25" s="277"/>
      <c r="B25" s="277"/>
      <c r="C25" s="277"/>
      <c r="D25" s="277"/>
      <c r="E25" s="277"/>
      <c r="F25" s="277"/>
      <c r="G25" s="277"/>
      <c r="H25" s="277"/>
      <c r="I25" s="277"/>
    </row>
    <row r="26" spans="1:9">
      <c r="A26" s="277"/>
      <c r="B26" s="277"/>
      <c r="C26" s="277"/>
      <c r="D26" s="277"/>
      <c r="E26" s="277"/>
      <c r="F26" s="277"/>
      <c r="G26" s="277"/>
      <c r="H26" s="277"/>
      <c r="I26" s="277"/>
    </row>
  </sheetData>
  <mergeCells count="9">
    <mergeCell ref="H4:H16"/>
    <mergeCell ref="I4:I16"/>
    <mergeCell ref="G4:G16"/>
    <mergeCell ref="A4:A16"/>
    <mergeCell ref="B4:B16"/>
    <mergeCell ref="C4:C16"/>
    <mergeCell ref="D4:D16"/>
    <mergeCell ref="E4:E16"/>
    <mergeCell ref="F4:F16"/>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30"/>
  <sheetViews>
    <sheetView showGridLines="0" view="pageBreakPreview" topLeftCell="A19" zoomScale="85" zoomScaleSheetLayoutView="85" workbookViewId="0">
      <selection activeCell="C19" sqref="C19"/>
    </sheetView>
  </sheetViews>
  <sheetFormatPr defaultColWidth="8.875" defaultRowHeight="16.5"/>
  <cols>
    <col min="1" max="1" width="12.625" style="256" customWidth="1"/>
    <col min="2" max="2" width="30.25" style="256" customWidth="1"/>
    <col min="3" max="3" width="51.125" style="256" customWidth="1"/>
    <col min="4" max="4" width="11.625" style="256" customWidth="1"/>
    <col min="5" max="5" width="11" style="256" customWidth="1"/>
    <col min="6" max="6" width="20.125" style="8" customWidth="1"/>
    <col min="7" max="16384" width="8.875" style="256"/>
  </cols>
  <sheetData>
    <row r="1" spans="1:5" ht="30.75" customHeight="1">
      <c r="A1" s="417" t="s">
        <v>250</v>
      </c>
      <c r="B1" s="255"/>
      <c r="C1" s="255"/>
      <c r="D1" s="255"/>
      <c r="E1" s="255"/>
    </row>
    <row r="2" spans="1:5" ht="22.5" customHeight="1">
      <c r="A2" s="811" t="s">
        <v>24</v>
      </c>
      <c r="B2" s="811"/>
      <c r="C2" s="811"/>
      <c r="D2" s="257" t="s">
        <v>238</v>
      </c>
      <c r="E2" s="257" t="s">
        <v>412</v>
      </c>
    </row>
    <row r="3" spans="1:5" ht="22.5" customHeight="1">
      <c r="A3" s="810" t="s">
        <v>594</v>
      </c>
      <c r="B3" s="813" t="s">
        <v>419</v>
      </c>
      <c r="C3" s="418" t="s">
        <v>40</v>
      </c>
      <c r="D3" s="258" t="s">
        <v>239</v>
      </c>
      <c r="E3" s="258" t="s">
        <v>590</v>
      </c>
    </row>
    <row r="4" spans="1:5" ht="22.5" customHeight="1">
      <c r="A4" s="810"/>
      <c r="B4" s="813"/>
      <c r="C4" s="418" t="s">
        <v>398</v>
      </c>
      <c r="D4" s="258" t="s">
        <v>239</v>
      </c>
      <c r="E4" s="258" t="s">
        <v>242</v>
      </c>
    </row>
    <row r="5" spans="1:5" ht="22.5" customHeight="1">
      <c r="A5" s="810"/>
      <c r="B5" s="813"/>
      <c r="C5" s="418" t="s">
        <v>480</v>
      </c>
      <c r="D5" s="258" t="s">
        <v>239</v>
      </c>
      <c r="E5" s="258" t="s">
        <v>242</v>
      </c>
    </row>
    <row r="6" spans="1:5" ht="22.5" customHeight="1">
      <c r="A6" s="810"/>
      <c r="B6" s="813"/>
      <c r="C6" s="154" t="s">
        <v>648</v>
      </c>
      <c r="D6" s="258" t="s">
        <v>239</v>
      </c>
      <c r="E6" s="258" t="s">
        <v>242</v>
      </c>
    </row>
    <row r="7" spans="1:5" ht="22.5" customHeight="1">
      <c r="A7" s="810"/>
      <c r="B7" s="813"/>
      <c r="C7" s="149" t="s">
        <v>444</v>
      </c>
      <c r="D7" s="258" t="s">
        <v>239</v>
      </c>
      <c r="E7" s="258" t="s">
        <v>242</v>
      </c>
    </row>
    <row r="8" spans="1:5" ht="22.5" customHeight="1">
      <c r="A8" s="810"/>
      <c r="B8" s="813"/>
      <c r="C8" s="149" t="s">
        <v>445</v>
      </c>
      <c r="D8" s="258" t="s">
        <v>239</v>
      </c>
      <c r="E8" s="258" t="s">
        <v>242</v>
      </c>
    </row>
    <row r="9" spans="1:5" ht="22.5" customHeight="1">
      <c r="A9" s="810"/>
      <c r="B9" s="813"/>
      <c r="C9" s="137" t="s">
        <v>695</v>
      </c>
      <c r="D9" s="258" t="s">
        <v>239</v>
      </c>
      <c r="E9" s="258" t="s">
        <v>242</v>
      </c>
    </row>
    <row r="10" spans="1:5" ht="22.5" customHeight="1">
      <c r="A10" s="810"/>
      <c r="B10" s="813" t="s">
        <v>417</v>
      </c>
      <c r="C10" s="418" t="s">
        <v>93</v>
      </c>
      <c r="D10" s="258" t="s">
        <v>239</v>
      </c>
      <c r="E10" s="258" t="s">
        <v>242</v>
      </c>
    </row>
    <row r="11" spans="1:5" ht="22.5" customHeight="1">
      <c r="A11" s="810"/>
      <c r="B11" s="813"/>
      <c r="C11" s="418" t="s">
        <v>633</v>
      </c>
      <c r="D11" s="258" t="s">
        <v>239</v>
      </c>
      <c r="E11" s="258" t="s">
        <v>242</v>
      </c>
    </row>
    <row r="12" spans="1:5" ht="22.5" customHeight="1">
      <c r="A12" s="810"/>
      <c r="B12" s="813"/>
      <c r="C12" s="418" t="s">
        <v>121</v>
      </c>
      <c r="D12" s="258" t="s">
        <v>239</v>
      </c>
      <c r="E12" s="258" t="s">
        <v>242</v>
      </c>
    </row>
    <row r="13" spans="1:5" ht="22.5" customHeight="1">
      <c r="A13" s="810"/>
      <c r="B13" s="813"/>
      <c r="C13" s="419" t="s">
        <v>123</v>
      </c>
      <c r="D13" s="258" t="s">
        <v>240</v>
      </c>
      <c r="E13" s="258" t="s">
        <v>242</v>
      </c>
    </row>
    <row r="14" spans="1:5" ht="22.5" customHeight="1">
      <c r="A14" s="810"/>
      <c r="B14" s="813"/>
      <c r="C14" s="418" t="s">
        <v>696</v>
      </c>
      <c r="D14" s="258" t="s">
        <v>239</v>
      </c>
      <c r="E14" s="258" t="s">
        <v>242</v>
      </c>
    </row>
    <row r="15" spans="1:5" ht="22.5" customHeight="1">
      <c r="A15" s="810"/>
      <c r="B15" s="813" t="s">
        <v>421</v>
      </c>
      <c r="C15" s="420" t="s">
        <v>649</v>
      </c>
      <c r="D15" s="258" t="s">
        <v>239</v>
      </c>
      <c r="E15" s="258" t="s">
        <v>242</v>
      </c>
    </row>
    <row r="16" spans="1:5" ht="22.5" customHeight="1">
      <c r="A16" s="810"/>
      <c r="B16" s="813"/>
      <c r="C16" s="137" t="s">
        <v>650</v>
      </c>
      <c r="D16" s="258" t="s">
        <v>651</v>
      </c>
      <c r="E16" s="258" t="s">
        <v>242</v>
      </c>
    </row>
    <row r="17" spans="1:6" ht="22.5" customHeight="1">
      <c r="A17" s="810"/>
      <c r="B17" s="813"/>
      <c r="C17" s="137" t="s">
        <v>725</v>
      </c>
      <c r="D17" s="258" t="s">
        <v>239</v>
      </c>
      <c r="E17" s="258" t="s">
        <v>242</v>
      </c>
      <c r="F17" s="259"/>
    </row>
    <row r="18" spans="1:6" ht="22.5" customHeight="1">
      <c r="A18" s="810"/>
      <c r="B18" s="813"/>
      <c r="C18" s="137" t="s">
        <v>652</v>
      </c>
      <c r="D18" s="258" t="s">
        <v>239</v>
      </c>
      <c r="E18" s="258" t="s">
        <v>242</v>
      </c>
      <c r="F18" s="259"/>
    </row>
    <row r="19" spans="1:6" ht="22.5" customHeight="1">
      <c r="A19" s="812" t="s">
        <v>653</v>
      </c>
      <c r="B19" s="809" t="s">
        <v>416</v>
      </c>
      <c r="C19" s="421" t="s">
        <v>654</v>
      </c>
      <c r="D19" s="258" t="s">
        <v>655</v>
      </c>
      <c r="E19" s="258" t="s">
        <v>656</v>
      </c>
    </row>
    <row r="20" spans="1:6" ht="22.5" customHeight="1">
      <c r="A20" s="812"/>
      <c r="B20" s="809"/>
      <c r="C20" s="421" t="s">
        <v>125</v>
      </c>
      <c r="D20" s="258" t="s">
        <v>239</v>
      </c>
      <c r="E20" s="258" t="s">
        <v>242</v>
      </c>
    </row>
    <row r="21" spans="1:6" ht="35.25" customHeight="1">
      <c r="A21" s="812"/>
      <c r="B21" s="422" t="s">
        <v>657</v>
      </c>
      <c r="C21" s="332" t="s">
        <v>658</v>
      </c>
      <c r="D21" s="258" t="s">
        <v>239</v>
      </c>
      <c r="E21" s="258" t="s">
        <v>242</v>
      </c>
    </row>
    <row r="22" spans="1:6" ht="22.5" customHeight="1">
      <c r="A22" s="812" t="s">
        <v>659</v>
      </c>
      <c r="B22" s="809" t="s">
        <v>660</v>
      </c>
      <c r="C22" s="137" t="s">
        <v>661</v>
      </c>
      <c r="D22" s="258" t="s">
        <v>239</v>
      </c>
      <c r="E22" s="258" t="s">
        <v>242</v>
      </c>
    </row>
    <row r="23" spans="1:6" ht="22.5" customHeight="1">
      <c r="A23" s="812"/>
      <c r="B23" s="809"/>
      <c r="C23" s="137" t="s">
        <v>662</v>
      </c>
      <c r="D23" s="258" t="s">
        <v>239</v>
      </c>
      <c r="E23" s="258" t="s">
        <v>242</v>
      </c>
    </row>
    <row r="24" spans="1:6" ht="22.5" customHeight="1">
      <c r="A24" s="812"/>
      <c r="B24" s="809" t="s">
        <v>414</v>
      </c>
      <c r="C24" s="137" t="s">
        <v>692</v>
      </c>
      <c r="D24" s="258" t="s">
        <v>241</v>
      </c>
      <c r="E24" s="258" t="s">
        <v>242</v>
      </c>
      <c r="F24" s="259"/>
    </row>
    <row r="25" spans="1:6" ht="22.5" customHeight="1">
      <c r="A25" s="812"/>
      <c r="B25" s="809"/>
      <c r="C25" s="137" t="s">
        <v>693</v>
      </c>
      <c r="D25" s="258" t="s">
        <v>241</v>
      </c>
      <c r="E25" s="258" t="s">
        <v>242</v>
      </c>
      <c r="F25" s="259"/>
    </row>
    <row r="26" spans="1:6" ht="22.5" customHeight="1">
      <c r="A26" s="812"/>
      <c r="B26" s="809"/>
      <c r="C26" s="137" t="s">
        <v>694</v>
      </c>
      <c r="D26" s="258" t="s">
        <v>241</v>
      </c>
      <c r="E26" s="258" t="s">
        <v>242</v>
      </c>
      <c r="F26" s="259"/>
    </row>
    <row r="27" spans="1:6" ht="22.5" customHeight="1">
      <c r="A27" s="812" t="s">
        <v>663</v>
      </c>
      <c r="B27" s="809" t="s">
        <v>422</v>
      </c>
      <c r="C27" s="809"/>
      <c r="D27" s="258" t="s">
        <v>239</v>
      </c>
      <c r="E27" s="258" t="s">
        <v>242</v>
      </c>
    </row>
    <row r="28" spans="1:6" ht="22.5" customHeight="1">
      <c r="A28" s="812"/>
      <c r="B28" s="809" t="s">
        <v>423</v>
      </c>
      <c r="C28" s="809"/>
      <c r="D28" s="258" t="s">
        <v>239</v>
      </c>
      <c r="E28" s="258" t="s">
        <v>242</v>
      </c>
    </row>
    <row r="29" spans="1:6" ht="22.5" customHeight="1">
      <c r="A29" s="812"/>
      <c r="B29" s="809" t="s">
        <v>424</v>
      </c>
      <c r="C29" s="809"/>
      <c r="D29" s="258" t="s">
        <v>239</v>
      </c>
      <c r="E29" s="258" t="s">
        <v>242</v>
      </c>
    </row>
    <row r="30" spans="1:6" ht="22.5" customHeight="1">
      <c r="A30" s="812"/>
      <c r="B30" s="809" t="s">
        <v>425</v>
      </c>
      <c r="C30" s="809"/>
      <c r="D30" s="258" t="s">
        <v>239</v>
      </c>
      <c r="E30" s="258" t="s">
        <v>242</v>
      </c>
    </row>
  </sheetData>
  <mergeCells count="15">
    <mergeCell ref="B30:C30"/>
    <mergeCell ref="A3:A18"/>
    <mergeCell ref="A2:C2"/>
    <mergeCell ref="A19:A21"/>
    <mergeCell ref="A22:A26"/>
    <mergeCell ref="A27:A30"/>
    <mergeCell ref="B22:B23"/>
    <mergeCell ref="B24:B26"/>
    <mergeCell ref="B3:B9"/>
    <mergeCell ref="B10:B14"/>
    <mergeCell ref="B15:B18"/>
    <mergeCell ref="B19:B20"/>
    <mergeCell ref="B27:C27"/>
    <mergeCell ref="B28:C28"/>
    <mergeCell ref="B29:C29"/>
  </mergeCells>
  <phoneticPr fontId="3" type="noConversion"/>
  <conditionalFormatting sqref="D3:E30">
    <cfRule type="containsText" dxfId="0" priority="2" operator="containsText" text="精算">
      <formula>NOT(ISERROR(SEARCH("精算",D3)))</formula>
    </cfRule>
  </conditionalFormatting>
  <pageMargins left="0.7" right="0.7" top="0.75" bottom="0.75" header="0.3" footer="0.3"/>
  <pageSetup paperSize="9" scale="89"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C21"/>
  <sheetViews>
    <sheetView view="pageBreakPreview" zoomScale="70" zoomScaleSheetLayoutView="70" workbookViewId="0">
      <selection activeCell="C16" sqref="C16"/>
    </sheetView>
  </sheetViews>
  <sheetFormatPr defaultColWidth="9" defaultRowHeight="17.25"/>
  <cols>
    <col min="1" max="1" width="15.125" style="114" customWidth="1"/>
    <col min="2" max="2" width="37.875" style="114" customWidth="1"/>
    <col min="3" max="3" width="82.125" style="114" customWidth="1"/>
    <col min="4" max="6" width="9" style="114"/>
    <col min="7" max="7" width="16.875" style="114" bestFit="1" customWidth="1"/>
    <col min="8" max="16384" width="9" style="114"/>
  </cols>
  <sheetData>
    <row r="1" spans="1:3" ht="28.5" customHeight="1">
      <c r="A1" s="423" t="s">
        <v>405</v>
      </c>
      <c r="B1" s="110"/>
      <c r="C1" s="110"/>
    </row>
    <row r="2" spans="1:3" ht="24" customHeight="1">
      <c r="A2" s="291" t="s">
        <v>108</v>
      </c>
      <c r="B2" s="291" t="s">
        <v>109</v>
      </c>
      <c r="C2" s="291" t="s">
        <v>120</v>
      </c>
    </row>
    <row r="3" spans="1:3" ht="24" customHeight="1">
      <c r="A3" s="424">
        <v>1</v>
      </c>
      <c r="B3" s="815" t="s">
        <v>628</v>
      </c>
      <c r="C3" s="815"/>
    </row>
    <row r="4" spans="1:3" ht="24" customHeight="1">
      <c r="A4" s="424">
        <v>2</v>
      </c>
      <c r="B4" s="815" t="s">
        <v>629</v>
      </c>
      <c r="C4" s="815"/>
    </row>
    <row r="5" spans="1:3" ht="24" customHeight="1">
      <c r="A5" s="424">
        <v>3</v>
      </c>
      <c r="B5" s="816" t="s">
        <v>594</v>
      </c>
      <c r="C5" s="429" t="s">
        <v>426</v>
      </c>
    </row>
    <row r="6" spans="1:3" ht="24" customHeight="1">
      <c r="A6" s="424">
        <v>4</v>
      </c>
      <c r="B6" s="816"/>
      <c r="C6" s="429" t="s">
        <v>427</v>
      </c>
    </row>
    <row r="7" spans="1:3" ht="24" customHeight="1">
      <c r="A7" s="424">
        <v>5</v>
      </c>
      <c r="B7" s="816"/>
      <c r="C7" s="429" t="s">
        <v>595</v>
      </c>
    </row>
    <row r="8" spans="1:3" ht="24" customHeight="1">
      <c r="A8" s="424">
        <v>6</v>
      </c>
      <c r="B8" s="816" t="s">
        <v>397</v>
      </c>
      <c r="C8" s="429" t="s">
        <v>511</v>
      </c>
    </row>
    <row r="9" spans="1:3" ht="24" customHeight="1">
      <c r="A9" s="424">
        <v>7</v>
      </c>
      <c r="B9" s="816"/>
      <c r="C9" s="429" t="s">
        <v>596</v>
      </c>
    </row>
    <row r="10" spans="1:3" ht="24" customHeight="1">
      <c r="A10" s="424">
        <v>8</v>
      </c>
      <c r="B10" s="816" t="s">
        <v>111</v>
      </c>
      <c r="C10" s="429" t="s">
        <v>660</v>
      </c>
    </row>
    <row r="11" spans="1:3" ht="24" customHeight="1">
      <c r="A11" s="424">
        <v>9</v>
      </c>
      <c r="B11" s="816"/>
      <c r="C11" s="429" t="s">
        <v>415</v>
      </c>
    </row>
    <row r="12" spans="1:3" ht="24" customHeight="1">
      <c r="A12" s="424">
        <v>10</v>
      </c>
      <c r="B12" s="814" t="s">
        <v>112</v>
      </c>
      <c r="C12" s="429" t="s">
        <v>598</v>
      </c>
    </row>
    <row r="13" spans="1:3" ht="24" customHeight="1">
      <c r="A13" s="424">
        <v>11</v>
      </c>
      <c r="B13" s="814"/>
      <c r="C13" s="429" t="s">
        <v>599</v>
      </c>
    </row>
    <row r="14" spans="1:3" ht="24" customHeight="1">
      <c r="A14" s="424">
        <v>12</v>
      </c>
      <c r="B14" s="814"/>
      <c r="C14" s="429" t="s">
        <v>600</v>
      </c>
    </row>
    <row r="15" spans="1:3" ht="24" customHeight="1">
      <c r="A15" s="424">
        <v>13</v>
      </c>
      <c r="B15" s="814"/>
      <c r="C15" s="429" t="s">
        <v>601</v>
      </c>
    </row>
    <row r="16" spans="1:3" ht="24" customHeight="1">
      <c r="A16" s="424">
        <v>14</v>
      </c>
      <c r="B16" s="428" t="s">
        <v>602</v>
      </c>
      <c r="C16" s="429" t="s">
        <v>602</v>
      </c>
    </row>
    <row r="17" spans="1:3">
      <c r="A17" s="1"/>
      <c r="B17" s="3" t="s">
        <v>603</v>
      </c>
      <c r="C17" s="1"/>
    </row>
    <row r="18" spans="1:3">
      <c r="A18" s="1"/>
      <c r="B18" s="1" t="s">
        <v>118</v>
      </c>
      <c r="C18" s="1" t="s">
        <v>604</v>
      </c>
    </row>
    <row r="19" spans="1:3">
      <c r="A19" s="1"/>
      <c r="B19" s="425"/>
      <c r="C19" s="1" t="s">
        <v>605</v>
      </c>
    </row>
    <row r="20" spans="1:3">
      <c r="A20" s="426"/>
      <c r="B20" s="427" t="s">
        <v>100</v>
      </c>
      <c r="C20" s="1" t="s">
        <v>606</v>
      </c>
    </row>
    <row r="21" spans="1:3">
      <c r="B21" s="292"/>
      <c r="C21" s="292"/>
    </row>
  </sheetData>
  <mergeCells count="6">
    <mergeCell ref="B12:B15"/>
    <mergeCell ref="B3:C3"/>
    <mergeCell ref="B4:C4"/>
    <mergeCell ref="B5:B7"/>
    <mergeCell ref="B8:B9"/>
    <mergeCell ref="B10:B11"/>
  </mergeCells>
  <phoneticPr fontId="3" type="noConversion"/>
  <hyperlinks>
    <hyperlink ref="B3:C3" location="权重分配及综合得分!A1" display="权重分配及综合得分"/>
    <hyperlink ref="B4:C4" location="量化评估标准及评分!A1" display="量化评估标准及评分"/>
    <hyperlink ref="C5" location="'表1-1 资产配置状况'!A1" display="表1-1 资产配置状况"/>
    <hyperlink ref="C7" location="'表1-3 负债产品信息'!A1" display="表1-3 负债产品信息"/>
    <hyperlink ref="C6" location="'表1-2 资产信用状况'!A1" display="表1-2 资产信用状况"/>
    <hyperlink ref="C8" location="'表2-1 沉淀资金匹配（传统保险账户）'!A1" display="表2-1 沉淀资金匹配（传统保险账户）"/>
    <hyperlink ref="C10" location="'表3-1 成本收益匹配状况'!A1" display="表3-1 成本收益匹配状况"/>
    <hyperlink ref="C12" location="'表4-1 现金流测试_普通账户'!A1" display="表4-1 现金流测试_普通账户"/>
    <hyperlink ref="C13" location="'表4-2 现金流测试_传统保险账户'!A1" display="表4-2 现金流测试_传统保险账户"/>
    <hyperlink ref="C14" location="'表4-3 现金流测试_预定收益型投资保险产品账户'!A1" display="表4-3 现金流测试_预定收益型投资保险产品账户"/>
    <hyperlink ref="C15" location="'表4-4 现金流测试_独立账户'!A1" display="表4-4 现金流测试_独立账户"/>
    <hyperlink ref="C9" location="'表2-2 期限结构匹配（投资型和次级债账户）'!A1" display="表2-2 期限结构匹配（投资型和次级债账户）"/>
    <hyperlink ref="C11" location="'表3-2 成本收益匹配压力测试'!A1" display="表3-2 成本收益匹配压力测试"/>
    <hyperlink ref="C16" location="备注!A1" display="备注"/>
  </hyperlinks>
  <printOptions horizontalCentered="1"/>
  <pageMargins left="0.70866141732283472" right="0.70866141732283472" top="0.74803149606299213" bottom="0.74803149606299213" header="0.31496062992125984" footer="0.31496062992125984"/>
  <pageSetup paperSize="9" scale="96" orientation="landscape" horizontalDpi="300" verticalDpi="300" r:id="rId1"/>
  <headerFooter>
    <oddFooter>第 &amp;P 页，共 &amp;N 页</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H13"/>
  <sheetViews>
    <sheetView view="pageBreakPreview" zoomScale="85" zoomScaleSheetLayoutView="85" workbookViewId="0">
      <pane xSplit="2" ySplit="3" topLeftCell="C4" activePane="bottomRight" state="frozen"/>
      <selection activeCell="A2" sqref="A2:B2"/>
      <selection pane="topRight" activeCell="A2" sqref="A2:B2"/>
      <selection pane="bottomLeft" activeCell="A2" sqref="A2:B2"/>
      <selection pane="bottomRight" activeCell="A12" sqref="A12:F12"/>
    </sheetView>
  </sheetViews>
  <sheetFormatPr defaultColWidth="9" defaultRowHeight="16.5"/>
  <cols>
    <col min="1" max="1" width="17.125" style="1" customWidth="1"/>
    <col min="2" max="2" width="32.375" style="1" customWidth="1"/>
    <col min="3" max="4" width="22.125" style="29" customWidth="1"/>
    <col min="5" max="5" width="21.875" style="29" customWidth="1"/>
    <col min="6" max="6" width="16.875" style="1" customWidth="1"/>
    <col min="7" max="7" width="9" style="1"/>
    <col min="8" max="8" width="9" style="1" hidden="1" customWidth="1"/>
    <col min="9" max="16384" width="9" style="1"/>
  </cols>
  <sheetData>
    <row r="1" spans="1:8" ht="43.5" customHeight="1">
      <c r="A1" s="445"/>
      <c r="B1" s="445" t="s">
        <v>627</v>
      </c>
      <c r="C1" s="446"/>
      <c r="D1" s="446"/>
      <c r="E1" s="446"/>
    </row>
    <row r="2" spans="1:8" ht="19.5" customHeight="1">
      <c r="A2" s="86" t="str">
        <f>"公司名称："&amp;封面!$C$20</f>
        <v>公司名称：</v>
      </c>
      <c r="B2" s="445"/>
      <c r="C2" s="34" t="str">
        <f>"  "&amp;封面!$C$21&amp;"  "&amp;封面!$D$21&amp;"  "&amp;封面!$E$21&amp;"  "&amp;封面!$F$21&amp;"  "&amp;封面!$G$21&amp;"  "&amp;封面!$H$21&amp;"  "</f>
        <v xml:space="preserve">   年 月 日            </v>
      </c>
      <c r="D2" s="446"/>
      <c r="E2" s="446"/>
      <c r="F2" s="10"/>
    </row>
    <row r="3" spans="1:8" s="114" customFormat="1" ht="19.5" customHeight="1">
      <c r="A3" s="820" t="s">
        <v>114</v>
      </c>
      <c r="B3" s="820"/>
      <c r="C3" s="447" t="s">
        <v>442</v>
      </c>
      <c r="D3" s="447" t="s">
        <v>115</v>
      </c>
      <c r="E3" s="447" t="s">
        <v>110</v>
      </c>
      <c r="F3" s="447" t="s">
        <v>623</v>
      </c>
    </row>
    <row r="4" spans="1:8" s="114" customFormat="1" ht="33.75" customHeight="1">
      <c r="A4" s="818" t="s">
        <v>397</v>
      </c>
      <c r="B4" s="448" t="s">
        <v>490</v>
      </c>
      <c r="C4" s="449">
        <v>0.2</v>
      </c>
      <c r="D4" s="450" t="s">
        <v>104</v>
      </c>
      <c r="E4" s="451">
        <f>IF(('表1-1 资产配置状况'!$D$6+'表1-3 负债产品信息'!$I$6+'表1-3 负债产品信息'!$B$28)=0,0,IF(D5="不适用",量化评估标准及评分!G4,量化评估标准及评分!G4*('表1-1 资产配置状况'!$D$6+'表1-3 负债产品信息'!$I$6)/('表1-1 资产配置状况'!$D$6+'表1-3 负债产品信息'!$I$6+'表1-3 负债产品信息'!$B$28)))</f>
        <v>0</v>
      </c>
      <c r="F4" s="817" t="s">
        <v>624</v>
      </c>
      <c r="H4" s="116" t="s">
        <v>116</v>
      </c>
    </row>
    <row r="5" spans="1:8" s="114" customFormat="1" ht="39.75" customHeight="1">
      <c r="A5" s="818"/>
      <c r="B5" s="452" t="s">
        <v>491</v>
      </c>
      <c r="C5" s="449">
        <v>0.2</v>
      </c>
      <c r="D5" s="449"/>
      <c r="E5" s="451">
        <f>IF(('表1-1 资产配置状况'!$D$6+'表1-3 负债产品信息'!$I$6+'表1-3 负债产品信息'!$B$28)=0,0,IF(D5="不适用",0,量化评估标准及评分!G5*'表1-3 负债产品信息'!$B$28/('表1-1 资产配置状况'!$D$6+'表1-3 负债产品信息'!$I$6+'表1-3 负债产品信息'!$B$28)))</f>
        <v>0</v>
      </c>
      <c r="F5" s="818"/>
      <c r="H5" s="116" t="s">
        <v>697</v>
      </c>
    </row>
    <row r="6" spans="1:8" s="114" customFormat="1" ht="32.25" customHeight="1">
      <c r="A6" s="818" t="s">
        <v>111</v>
      </c>
      <c r="B6" s="448" t="s">
        <v>492</v>
      </c>
      <c r="C6" s="453">
        <v>0.2</v>
      </c>
      <c r="D6" s="450" t="s">
        <v>104</v>
      </c>
      <c r="E6" s="451">
        <f>SUM(量化评估标准及评分!G6:G7)</f>
        <v>0</v>
      </c>
      <c r="F6" s="454"/>
    </row>
    <row r="7" spans="1:8" s="114" customFormat="1" ht="32.25" customHeight="1">
      <c r="A7" s="818"/>
      <c r="B7" s="455" t="s">
        <v>664</v>
      </c>
      <c r="C7" s="453">
        <v>0.2</v>
      </c>
      <c r="D7" s="450" t="s">
        <v>104</v>
      </c>
      <c r="E7" s="451">
        <f>SUM(量化评估标准及评分!G8:G9)</f>
        <v>0</v>
      </c>
      <c r="F7" s="454"/>
    </row>
    <row r="8" spans="1:8" s="114" customFormat="1" ht="32.25" customHeight="1">
      <c r="A8" s="818" t="s">
        <v>112</v>
      </c>
      <c r="B8" s="456" t="s">
        <v>407</v>
      </c>
      <c r="C8" s="453">
        <v>0.3</v>
      </c>
      <c r="D8" s="450" t="s">
        <v>104</v>
      </c>
      <c r="E8" s="451">
        <f>IF(OR(量化评估标准及评分!G10="一票否决",量化评估标准及评分!G11="一票否决"),"一票否决",IF('表1-3 负债产品信息'!C28&lt;=1%,量化评估标准及评分!G10+量化评估标准及评分!G12,(量化评估标准及评分!G10*(1-'表1-3 负债产品信息'!C28)+量化评估标准及评分!G11*'表1-3 负债产品信息'!C28)+(量化评估标准及评分!G12*(1-'表1-3 负债产品信息'!C28)+量化评估标准及评分!G13*'表1-3 负债产品信息'!C28)))</f>
        <v>0</v>
      </c>
      <c r="F8" s="457" t="s">
        <v>625</v>
      </c>
    </row>
    <row r="9" spans="1:8" s="114" customFormat="1" ht="32.25" customHeight="1">
      <c r="A9" s="818"/>
      <c r="B9" s="458" t="s">
        <v>347</v>
      </c>
      <c r="C9" s="453">
        <v>0.1</v>
      </c>
      <c r="D9" s="450" t="s">
        <v>104</v>
      </c>
      <c r="E9" s="451">
        <f>SUM(量化评估标准及评分!G14:G15)</f>
        <v>0</v>
      </c>
      <c r="F9" s="454"/>
    </row>
    <row r="10" spans="1:8" s="114" customFormat="1" ht="32.25" customHeight="1">
      <c r="A10" s="818" t="s">
        <v>443</v>
      </c>
      <c r="B10" s="818"/>
      <c r="C10" s="459">
        <f>SUM(C4,C6:C9)</f>
        <v>1.0000000000000002</v>
      </c>
      <c r="D10" s="450" t="s">
        <v>104</v>
      </c>
      <c r="E10" s="460">
        <f>IF(OR('表1-1 资产配置状况'!D8&lt;50%,'表1-1 资产配置状况'!D9&lt;100%,量化评估标准及评分!G10="一票否决",量化评估标准及评分!G11="一票否决"),0,SUM(E4:E9))</f>
        <v>0</v>
      </c>
      <c r="F10" s="454"/>
    </row>
    <row r="11" spans="1:8" ht="20.25" customHeight="1">
      <c r="A11" s="1" t="s">
        <v>686</v>
      </c>
    </row>
    <row r="12" spans="1:8" ht="116.25" customHeight="1">
      <c r="A12" s="819" t="s">
        <v>698</v>
      </c>
      <c r="B12" s="819"/>
      <c r="C12" s="819"/>
      <c r="D12" s="819"/>
      <c r="E12" s="819"/>
      <c r="F12" s="819"/>
    </row>
    <row r="13" spans="1:8" ht="173.25" customHeight="1">
      <c r="A13" s="819" t="s">
        <v>688</v>
      </c>
      <c r="B13" s="819"/>
      <c r="C13" s="819"/>
      <c r="D13" s="819"/>
      <c r="E13" s="819"/>
      <c r="F13" s="819"/>
    </row>
  </sheetData>
  <mergeCells count="8">
    <mergeCell ref="F4:F5"/>
    <mergeCell ref="A12:F12"/>
    <mergeCell ref="A13:F13"/>
    <mergeCell ref="A10:B10"/>
    <mergeCell ref="A3:B3"/>
    <mergeCell ref="A4:A5"/>
    <mergeCell ref="A6:A7"/>
    <mergeCell ref="A8:A9"/>
  </mergeCells>
  <phoneticPr fontId="3" type="noConversion"/>
  <dataValidations count="1">
    <dataValidation type="list" allowBlank="1" showInputMessage="1" showErrorMessage="1" sqref="D5">
      <formula1>$H$4:$H$5</formula1>
    </dataValidation>
  </dataValidations>
  <printOptions horizontalCentered="1"/>
  <pageMargins left="0.70866141732283472" right="0.70866141732283472" top="0.74803149606299213" bottom="0.74803149606299213" header="0.31496062992125984" footer="0.31496062992125984"/>
  <pageSetup paperSize="9" scale="77" orientation="landscape" r:id="rId1"/>
  <headerFooter>
    <oddFooter>第 &amp;P 页，共 &amp;N 页</oddFooter>
  </headerFooter>
  <drawing r:id="rId2"/>
</worksheet>
</file>

<file path=xl/worksheets/sheet6.xml><?xml version="1.0" encoding="utf-8"?>
<worksheet xmlns="http://schemas.openxmlformats.org/spreadsheetml/2006/main" xmlns:r="http://schemas.openxmlformats.org/officeDocument/2006/relationships">
  <sheetPr>
    <pageSetUpPr fitToPage="1"/>
  </sheetPr>
  <dimension ref="A1:G16"/>
  <sheetViews>
    <sheetView view="pageBreakPreview" zoomScale="70" zoomScaleSheetLayoutView="70" workbookViewId="0">
      <pane xSplit="3" ySplit="3" topLeftCell="D4" activePane="bottomRight" state="frozen"/>
      <selection pane="topRight" activeCell="D1" sqref="D1"/>
      <selection pane="bottomLeft" activeCell="A4" sqref="A4"/>
      <selection pane="bottomRight" activeCell="F6" sqref="F6"/>
    </sheetView>
  </sheetViews>
  <sheetFormatPr defaultColWidth="9" defaultRowHeight="13.5"/>
  <cols>
    <col min="1" max="1" width="7" style="53" bestFit="1" customWidth="1"/>
    <col min="2" max="2" width="9.625" style="53" bestFit="1" customWidth="1"/>
    <col min="3" max="3" width="22.25" style="54" customWidth="1"/>
    <col min="4" max="4" width="7.625" style="53" customWidth="1"/>
    <col min="5" max="5" width="25.375" style="53" customWidth="1"/>
    <col min="6" max="6" width="79.375" style="53" customWidth="1"/>
    <col min="7" max="7" width="12.875" style="77" customWidth="1"/>
    <col min="8" max="8" width="9.625" style="53" customWidth="1"/>
    <col min="9" max="16384" width="9" style="53"/>
  </cols>
  <sheetData>
    <row r="1" spans="1:7" ht="33" customHeight="1">
      <c r="A1" s="78" t="s">
        <v>626</v>
      </c>
      <c r="B1" s="78"/>
      <c r="C1" s="78"/>
      <c r="D1" s="78"/>
      <c r="E1" s="78"/>
      <c r="F1" s="78"/>
      <c r="G1" s="79"/>
    </row>
    <row r="2" spans="1:7" ht="24" customHeight="1">
      <c r="A2" s="444" t="str">
        <f>"公司名称："&amp;封面!$C$20</f>
        <v>公司名称：</v>
      </c>
      <c r="B2" s="78"/>
      <c r="C2" s="78"/>
      <c r="D2" s="78"/>
      <c r="E2" s="78"/>
      <c r="F2" s="444" t="str">
        <f>"  "&amp;封面!$C$21&amp;"  "&amp;封面!$D$21&amp;"  "&amp;封面!$E$21&amp;"  "&amp;封面!$F$21&amp;"  "&amp;封面!$G$21&amp;"  "&amp;封面!$H$21&amp;"  "</f>
        <v xml:space="preserve">   年 月 日            </v>
      </c>
      <c r="G2" s="79"/>
    </row>
    <row r="3" spans="1:7" ht="24" customHeight="1">
      <c r="A3" s="824" t="s">
        <v>114</v>
      </c>
      <c r="B3" s="824"/>
      <c r="C3" s="439" t="s">
        <v>404</v>
      </c>
      <c r="D3" s="440" t="s">
        <v>52</v>
      </c>
      <c r="E3" s="440" t="s">
        <v>53</v>
      </c>
      <c r="F3" s="440" t="s">
        <v>88</v>
      </c>
      <c r="G3" s="440" t="s">
        <v>54</v>
      </c>
    </row>
    <row r="4" spans="1:7" ht="86.25" customHeight="1">
      <c r="A4" s="823" t="s">
        <v>397</v>
      </c>
      <c r="B4" s="823" t="s">
        <v>490</v>
      </c>
      <c r="C4" s="823"/>
      <c r="D4" s="441">
        <v>20</v>
      </c>
      <c r="E4" s="442" t="s">
        <v>665</v>
      </c>
      <c r="F4" s="442" t="s">
        <v>666</v>
      </c>
      <c r="G4" s="443">
        <f>IF('表2-1 沉淀资金匹配（传统保险账户）'!H6=0,0,IF('表2-1 沉淀资金匹配（传统保险账户）'!E26&gt;50%,0,IF('表2-1 沉淀资金匹配（传统保险账户）'!E26&gt;30%,5,IF('表2-1 沉淀资金匹配（传统保险账户）'!E26&gt;10%,10,IF('表2-1 沉淀资金匹配（传统保险账户）'!E26&gt;0,15,20)))))</f>
        <v>0</v>
      </c>
    </row>
    <row r="5" spans="1:7" s="224" customFormat="1" ht="108.75" customHeight="1">
      <c r="A5" s="823"/>
      <c r="B5" s="823" t="s">
        <v>491</v>
      </c>
      <c r="C5" s="823"/>
      <c r="D5" s="441">
        <v>20</v>
      </c>
      <c r="E5" s="442" t="s">
        <v>678</v>
      </c>
      <c r="F5" s="442" t="s">
        <v>489</v>
      </c>
      <c r="G5" s="443">
        <f>IF('表2-2 期限结构匹配（投资型和次级债账户）'!C7=0,0,IF(ABS('表2-2 期限结构匹配（投资型和次级债账户）'!I7)&gt;=2,0,IF(ABS('表2-2 期限结构匹配（投资型和次级债账户）'!I7)&gt;=1,10,20)))</f>
        <v>0</v>
      </c>
    </row>
    <row r="6" spans="1:7" ht="126.75" customHeight="1">
      <c r="A6" s="823" t="s">
        <v>107</v>
      </c>
      <c r="B6" s="823" t="s">
        <v>487</v>
      </c>
      <c r="C6" s="461" t="s">
        <v>406</v>
      </c>
      <c r="D6" s="441">
        <v>10</v>
      </c>
      <c r="E6" s="442" t="s">
        <v>674</v>
      </c>
      <c r="F6" s="442" t="s">
        <v>647</v>
      </c>
      <c r="G6" s="443">
        <f>IF('表3-1 成本收益匹配状况'!C28="",0,IF(AND('表3-1 成本收益匹配状况'!C37&gt;=0,'表3-1 成本收益匹配状况'!C35&lt;0,'表3-1 成本收益匹配状况'!C12&gt;=0),10,IF(AND('表3-1 成本收益匹配状况'!C37&gt;=0,'表3-1 成本收益匹配状况'!C35&lt;0,'表3-1 成本收益匹配状况'!C12&lt;0),8,IF(AND('表3-1 成本收益匹配状况'!C37&gt;=0,'表3-1 成本收益匹配状况'!C35&gt;=0),5,IF(AND('表3-1 成本收益匹配状况'!C37&lt;0,'表3-1 成本收益匹配状况'!C35&lt;0),2,0)))))</f>
        <v>0</v>
      </c>
    </row>
    <row r="7" spans="1:7" ht="86.25" customHeight="1">
      <c r="A7" s="823"/>
      <c r="B7" s="823"/>
      <c r="C7" s="461" t="s">
        <v>676</v>
      </c>
      <c r="D7" s="441">
        <v>10</v>
      </c>
      <c r="E7" s="442" t="s">
        <v>675</v>
      </c>
      <c r="F7" s="442" t="s">
        <v>677</v>
      </c>
      <c r="G7" s="443">
        <f>IF('表3-1 成本收益匹配状况'!C28="",0,IF(AND('表3-1 成本收益匹配状况'!C38&gt;=0%,'表3-1 成本收益匹配状况'!C35&lt;0),10,IF(AND('表3-1 成本收益匹配状况'!C38&gt;=0%,'表3-1 成本收益匹配状况'!C35&gt;=0),5,0)))</f>
        <v>0</v>
      </c>
    </row>
    <row r="8" spans="1:7" ht="101.25" customHeight="1">
      <c r="A8" s="823"/>
      <c r="B8" s="823" t="s">
        <v>488</v>
      </c>
      <c r="C8" s="461" t="s">
        <v>667</v>
      </c>
      <c r="D8" s="441">
        <v>10</v>
      </c>
      <c r="E8" s="822" t="s">
        <v>673</v>
      </c>
      <c r="F8" s="442" t="s">
        <v>683</v>
      </c>
      <c r="G8" s="443">
        <f>IF('表3-2 成本收益匹配压力测试'!E55="",0,IF(AND('表3-2 成本收益匹配压力测试'!H55&gt;=0,'表3-2 成本收益匹配压力测试'!G55&lt;0),10,IF(AND('表3-2 成本收益匹配压力测试'!H55&gt;=0,'表3-2 成本收益匹配压力测试'!G55&gt;=0),8,IF(AND('表3-2 成本收益匹配压力测试'!H55&gt;=-2%,'表3-2 成本收益匹配压力测试'!G55&lt;0),5,IF(AND('表3-2 成本收益匹配压力测试'!H55&gt;=-2%,'表3-2 成本收益匹配压力测试'!G55&gt;=0),2,0)))))</f>
        <v>0</v>
      </c>
    </row>
    <row r="9" spans="1:7" ht="96.75" customHeight="1">
      <c r="A9" s="823"/>
      <c r="B9" s="823"/>
      <c r="C9" s="461" t="s">
        <v>668</v>
      </c>
      <c r="D9" s="441">
        <v>10</v>
      </c>
      <c r="E9" s="822"/>
      <c r="F9" s="442" t="s">
        <v>683</v>
      </c>
      <c r="G9" s="443">
        <f>IF('表3-2 成本收益匹配压力测试'!E60="",0,IF(AND('表3-2 成本收益匹配压力测试'!H60&gt;=0,'表3-2 成本收益匹配压力测试'!G60&lt;0),10,IF(AND('表3-2 成本收益匹配压力测试'!H60&gt;=0,'表3-2 成本收益匹配压力测试'!G60&gt;=0),8,IF(AND('表3-2 成本收益匹配压力测试'!H60&gt;=-2%,'表3-2 成本收益匹配压力测试'!G60&lt;0),5,IF(AND('表3-2 成本收益匹配压力测试'!H60&gt;=-2%,'表3-2 成本收益匹配压力测试'!G60&gt;=0),2,0)))))</f>
        <v>0</v>
      </c>
    </row>
    <row r="10" spans="1:7" ht="173.25" customHeight="1">
      <c r="A10" s="823" t="s">
        <v>112</v>
      </c>
      <c r="B10" s="823" t="s">
        <v>407</v>
      </c>
      <c r="C10" s="461" t="s">
        <v>611</v>
      </c>
      <c r="D10" s="441">
        <v>15</v>
      </c>
      <c r="E10" s="442" t="s">
        <v>612</v>
      </c>
      <c r="F10" s="442" t="s">
        <v>670</v>
      </c>
      <c r="G10" s="443">
        <f>IF('表4-1 现金流测试_普通账户'!B42="",0,IF(AND('表4-1 现金流测试_普通账户'!C42&gt;0,'表4-1 现金流测试_普通账户'!D42&gt;0,'表4-1 现金流测试_普通账户'!E42&gt;0,'表4-1 现金流测试_普通账户'!F42&gt;0),15,IF(AND('表4-1 现金流测试_普通账户'!C45&gt;0,'表4-1 现金流测试_普通账户'!D45&gt;0,'表4-1 现金流测试_普通账户'!E45&gt;0,'表4-1 现金流测试_普通账户'!F45&gt;0),10,IF(AND('表4-1 现金流测试_普通账户'!C49&gt;0,'表4-1 现金流测试_普通账户'!D49&gt;0,'表4-1 现金流测试_普通账户'!E49&gt;0,'表4-1 现金流测试_普通账户'!F49&gt;0),5,IF(AND('表4-1 现金流测试_普通账户'!C53&gt;0,'表4-1 现金流测试_普通账户'!D53&gt;0,'表4-1 现金流测试_普通账户'!E53&gt;0,'表4-1 现金流测试_普通账户'!F53&gt;0),0,"一票否决")))))</f>
        <v>0</v>
      </c>
    </row>
    <row r="11" spans="1:7" ht="263.25" customHeight="1">
      <c r="A11" s="823"/>
      <c r="B11" s="823"/>
      <c r="C11" s="461" t="s">
        <v>620</v>
      </c>
      <c r="D11" s="441">
        <v>15</v>
      </c>
      <c r="E11" s="442" t="s">
        <v>613</v>
      </c>
      <c r="F11" s="442" t="s">
        <v>672</v>
      </c>
      <c r="G11" s="443">
        <f>IF('表4-3 现金流测试_预定收益型投资保险产品账户'!B42="",0,IF(COUNTIF('表4-3 现金流测试_预定收益型投资保险产品账户'!C42:H42,"&gt;0")=6,15,IF(COUNTIF('表4-3 现金流测试_预定收益型投资保险产品账户'!C45:H45,"&gt;0")=6,10,IF(COUNTIF('表4-3 现金流测试_预定收益型投资保险产品账户'!C49:H49,"&gt;0")=6,5,IF(COUNTIF('表4-3 现金流测试_预定收益型投资保险产品账户'!C53:H53,"&gt;0")=6,2,IF(AND(COUNTIF('表4-3 现金流测试_预定收益型投资保险产品账户'!C53:H53,"&gt;0")&lt;6,'表1-3 负债产品信息'!$C$28&lt;=50%),0,"一票否决"))))))</f>
        <v>0</v>
      </c>
    </row>
    <row r="12" spans="1:7" ht="140.25" customHeight="1">
      <c r="A12" s="823"/>
      <c r="B12" s="823"/>
      <c r="C12" s="461" t="s">
        <v>614</v>
      </c>
      <c r="D12" s="441">
        <v>15</v>
      </c>
      <c r="E12" s="442" t="s">
        <v>615</v>
      </c>
      <c r="F12" s="442" t="s">
        <v>616</v>
      </c>
      <c r="G12" s="443">
        <f>IF('表4-1 现金流测试_普通账户'!B42="",0,IF(AND('表4-1 现金流测试_普通账户'!G45&gt;0,'表4-1 现金流测试_普通账户'!H45&gt;0,'表4-1 现金流测试_普通账户'!I45&gt;0,'表4-1 现金流测试_普通账户'!J45&gt;0),15,IF(AND('表4-1 现金流测试_普通账户'!G49&gt;0,'表4-1 现金流测试_普通账户'!H49&gt;0,'表4-1 现金流测试_普通账户'!I49&gt;0,'表4-1 现金流测试_普通账户'!J49&gt;0),10,IF(AND('表4-1 现金流测试_普通账户'!G53&gt;0,'表4-1 现金流测试_普通账户'!H53&gt;0,'表4-1 现金流测试_普通账户'!I53&gt;0,'表4-1 现金流测试_普通账户'!J53&gt;0),5,0))))</f>
        <v>0</v>
      </c>
    </row>
    <row r="13" spans="1:7" ht="143.25" customHeight="1">
      <c r="A13" s="823"/>
      <c r="B13" s="823"/>
      <c r="C13" s="461" t="s">
        <v>617</v>
      </c>
      <c r="D13" s="441">
        <v>15</v>
      </c>
      <c r="E13" s="442" t="s">
        <v>618</v>
      </c>
      <c r="F13" s="442" t="s">
        <v>646</v>
      </c>
      <c r="G13" s="443">
        <f>IF('表4-3 现金流测试_预定收益型投资保险产品账户'!B42="",0,IF(COUNTIF('表4-3 现金流测试_预定收益型投资保险产品账户'!I45:N45,"&gt;0")=6,15,IF(COUNTIF('表4-3 现金流测试_预定收益型投资保险产品账户'!I49:N49,"&gt;0")=6,10,IF(COUNTIF('表4-3 现金流测试_预定收益型投资保险产品账户'!I53:N53,"&gt;0")=6,5,0))))</f>
        <v>0</v>
      </c>
    </row>
    <row r="14" spans="1:7" ht="57" customHeight="1">
      <c r="A14" s="823"/>
      <c r="B14" s="823" t="s">
        <v>347</v>
      </c>
      <c r="C14" s="461" t="s">
        <v>408</v>
      </c>
      <c r="D14" s="441">
        <v>5</v>
      </c>
      <c r="E14" s="442" t="s">
        <v>409</v>
      </c>
      <c r="F14" s="442" t="s">
        <v>619</v>
      </c>
      <c r="G14" s="443">
        <f>(IF(ISERROR('表4-1 现金流测试_普通账户'!F54),0,IF('表4-1 现金流测试_普通账户'!F54&gt;2,5,IF('表4-1 现金流测试_普通账户'!F54&gt;0,3,0))))</f>
        <v>0</v>
      </c>
    </row>
    <row r="15" spans="1:7" ht="56.25" customHeight="1">
      <c r="A15" s="823"/>
      <c r="B15" s="823"/>
      <c r="C15" s="461" t="s">
        <v>669</v>
      </c>
      <c r="D15" s="441">
        <v>5</v>
      </c>
      <c r="E15" s="442" t="s">
        <v>691</v>
      </c>
      <c r="F15" s="442" t="s">
        <v>671</v>
      </c>
      <c r="G15" s="443">
        <f>IF(ISERROR('表1-1 资产配置状况'!C92),0,IF('表1-1 资产配置状况'!C92&gt;=7%,5,0))</f>
        <v>0</v>
      </c>
    </row>
    <row r="16" spans="1:7" s="224" customFormat="1" ht="43.5" customHeight="1">
      <c r="A16" s="821" t="s">
        <v>410</v>
      </c>
      <c r="B16" s="821"/>
      <c r="C16" s="821"/>
      <c r="D16" s="821"/>
      <c r="E16" s="452" t="s">
        <v>411</v>
      </c>
      <c r="F16" s="462" t="s">
        <v>645</v>
      </c>
      <c r="G16" s="465" t="s">
        <v>104</v>
      </c>
    </row>
  </sheetData>
  <mergeCells count="12">
    <mergeCell ref="A16:D16"/>
    <mergeCell ref="E8:E9"/>
    <mergeCell ref="A6:A9"/>
    <mergeCell ref="A3:B3"/>
    <mergeCell ref="B6:B7"/>
    <mergeCell ref="A4:A5"/>
    <mergeCell ref="B8:B9"/>
    <mergeCell ref="A10:A15"/>
    <mergeCell ref="B14:B15"/>
    <mergeCell ref="B4:C4"/>
    <mergeCell ref="B5:C5"/>
    <mergeCell ref="B10:B13"/>
  </mergeCells>
  <phoneticPr fontId="3" type="noConversion"/>
  <printOptions horizontalCentered="1"/>
  <pageMargins left="0.70866141732283472" right="0.70866141732283472" top="0.74803149606299213" bottom="0.74803149606299213" header="0.31496062992125984" footer="0.31496062992125984"/>
  <pageSetup paperSize="9" scale="46" orientation="portrait" r:id="rId1"/>
  <headerFooter>
    <oddFooter>第 &amp;P 页，共 &amp;N 页</oddFooter>
  </headerFooter>
  <rowBreaks count="1" manualBreakCount="1">
    <brk id="8" max="6" man="1"/>
  </rowBreaks>
  <drawing r:id="rId2"/>
</worksheet>
</file>

<file path=xl/worksheets/sheet7.xml><?xml version="1.0" encoding="utf-8"?>
<worksheet xmlns="http://schemas.openxmlformats.org/spreadsheetml/2006/main" xmlns:r="http://schemas.openxmlformats.org/officeDocument/2006/relationships">
  <sheetPr codeName="Sheet3"/>
  <dimension ref="A1:R150"/>
  <sheetViews>
    <sheetView tabSelected="1" view="pageBreakPreview" topLeftCell="A58" zoomScale="55" zoomScaleSheetLayoutView="55" workbookViewId="0">
      <selection activeCell="B92" sqref="B92"/>
    </sheetView>
  </sheetViews>
  <sheetFormatPr defaultColWidth="9" defaultRowHeight="16.5"/>
  <cols>
    <col min="1" max="1" width="51.125" style="1" customWidth="1"/>
    <col min="2" max="2" width="22.625" style="1" customWidth="1"/>
    <col min="3" max="3" width="18.625" style="1" customWidth="1"/>
    <col min="4" max="4" width="19" style="1" customWidth="1"/>
    <col min="5" max="5" width="16.625" style="1" customWidth="1"/>
    <col min="6" max="6" width="17" style="1" customWidth="1"/>
    <col min="7" max="8" width="12.125" style="1" customWidth="1"/>
    <col min="9" max="9" width="12.625" style="1" customWidth="1"/>
    <col min="10" max="10" width="13.125" style="1" bestFit="1" customWidth="1"/>
    <col min="11" max="11" width="12" style="1" customWidth="1"/>
    <col min="12" max="12" width="12.875" style="1" customWidth="1"/>
    <col min="13" max="13" width="11.625" style="1" customWidth="1"/>
    <col min="14" max="14" width="10.25" style="1" customWidth="1"/>
    <col min="15" max="15" width="11.125" style="1" customWidth="1"/>
    <col min="16" max="16" width="12.375" style="1" customWidth="1"/>
    <col min="17" max="17" width="12.125" style="1" customWidth="1"/>
    <col min="18" max="18" width="12" style="1" customWidth="1"/>
    <col min="19" max="16384" width="9" style="1"/>
  </cols>
  <sheetData>
    <row r="1" spans="1:18" ht="30" customHeight="1">
      <c r="A1" s="431" t="s">
        <v>420</v>
      </c>
      <c r="B1" s="112"/>
      <c r="C1" s="112"/>
      <c r="D1" s="89"/>
      <c r="E1" s="89"/>
      <c r="F1" s="89"/>
    </row>
    <row r="2" spans="1:18" ht="30.75" customHeight="1">
      <c r="A2" s="2" t="str">
        <f>"公司名称："&amp;封面!$C$20</f>
        <v>公司名称：</v>
      </c>
      <c r="B2" s="794" t="str">
        <f>封面!$C$21</f>
        <v xml:space="preserve"> 年 月 日</v>
      </c>
      <c r="C2" s="112"/>
    </row>
    <row r="3" spans="1:18" ht="23.25" customHeight="1" thickBot="1">
      <c r="A3" s="2" t="s">
        <v>192</v>
      </c>
      <c r="B3" s="11"/>
      <c r="C3" s="2"/>
      <c r="D3" s="138" t="s">
        <v>460</v>
      </c>
    </row>
    <row r="4" spans="1:18" ht="24" customHeight="1">
      <c r="A4" s="222"/>
      <c r="B4" s="227" t="s">
        <v>355</v>
      </c>
      <c r="C4" s="228" t="s">
        <v>141</v>
      </c>
      <c r="D4" s="229" t="s">
        <v>142</v>
      </c>
    </row>
    <row r="5" spans="1:18">
      <c r="A5" s="246" t="s">
        <v>394</v>
      </c>
      <c r="B5" s="466"/>
      <c r="C5" s="467"/>
      <c r="D5" s="468"/>
    </row>
    <row r="6" spans="1:18">
      <c r="A6" s="246" t="s">
        <v>395</v>
      </c>
      <c r="B6" s="466"/>
      <c r="C6" s="467"/>
      <c r="D6" s="468"/>
    </row>
    <row r="7" spans="1:18">
      <c r="A7" s="247" t="s">
        <v>396</v>
      </c>
      <c r="B7" s="469"/>
      <c r="C7" s="470"/>
      <c r="D7" s="471"/>
    </row>
    <row r="8" spans="1:18">
      <c r="A8" s="247" t="s">
        <v>356</v>
      </c>
      <c r="B8" s="262"/>
      <c r="C8" s="263"/>
      <c r="D8" s="264"/>
    </row>
    <row r="9" spans="1:18" ht="17.25" thickBot="1">
      <c r="A9" s="248" t="s">
        <v>357</v>
      </c>
      <c r="B9" s="265"/>
      <c r="C9" s="266"/>
      <c r="D9" s="267"/>
    </row>
    <row r="10" spans="1:18">
      <c r="A10" s="38"/>
      <c r="B10" s="32"/>
      <c r="C10" s="2"/>
    </row>
    <row r="11" spans="1:18" ht="17.25" thickBot="1">
      <c r="A11" s="2" t="s">
        <v>477</v>
      </c>
      <c r="B11" s="32"/>
      <c r="C11" s="2"/>
      <c r="J11" s="8"/>
    </row>
    <row r="12" spans="1:18" ht="17.25" thickBot="1">
      <c r="A12" s="792" t="s">
        <v>713</v>
      </c>
      <c r="B12" s="793" t="s">
        <v>714</v>
      </c>
      <c r="C12" s="2"/>
      <c r="F12" s="11"/>
      <c r="K12" s="11"/>
      <c r="R12" s="3" t="s">
        <v>460</v>
      </c>
    </row>
    <row r="13" spans="1:18" ht="21.75" customHeight="1">
      <c r="A13" s="832"/>
      <c r="B13" s="826" t="s">
        <v>470</v>
      </c>
      <c r="C13" s="826"/>
      <c r="D13" s="826"/>
      <c r="E13" s="826"/>
      <c r="F13" s="834"/>
      <c r="G13" s="825" t="s">
        <v>481</v>
      </c>
      <c r="H13" s="826"/>
      <c r="I13" s="827"/>
      <c r="J13" s="825" t="s">
        <v>473</v>
      </c>
      <c r="K13" s="826"/>
      <c r="L13" s="827"/>
      <c r="M13" s="825" t="s">
        <v>474</v>
      </c>
      <c r="N13" s="826"/>
      <c r="O13" s="827"/>
      <c r="P13" s="825" t="s">
        <v>476</v>
      </c>
      <c r="Q13" s="826"/>
      <c r="R13" s="827"/>
    </row>
    <row r="14" spans="1:18" ht="33">
      <c r="A14" s="833"/>
      <c r="B14" s="318" t="s">
        <v>541</v>
      </c>
      <c r="C14" s="318" t="s">
        <v>542</v>
      </c>
      <c r="D14" s="318" t="s">
        <v>543</v>
      </c>
      <c r="E14" s="319" t="s">
        <v>471</v>
      </c>
      <c r="F14" s="320" t="s">
        <v>472</v>
      </c>
      <c r="G14" s="321" t="s">
        <v>541</v>
      </c>
      <c r="H14" s="318" t="s">
        <v>542</v>
      </c>
      <c r="I14" s="322" t="s">
        <v>543</v>
      </c>
      <c r="J14" s="321" t="s">
        <v>541</v>
      </c>
      <c r="K14" s="318" t="s">
        <v>542</v>
      </c>
      <c r="L14" s="322" t="s">
        <v>543</v>
      </c>
      <c r="M14" s="321" t="s">
        <v>541</v>
      </c>
      <c r="N14" s="318" t="s">
        <v>542</v>
      </c>
      <c r="O14" s="322" t="s">
        <v>543</v>
      </c>
      <c r="P14" s="321" t="s">
        <v>541</v>
      </c>
      <c r="Q14" s="318" t="s">
        <v>542</v>
      </c>
      <c r="R14" s="322" t="s">
        <v>543</v>
      </c>
    </row>
    <row r="15" spans="1:18" ht="18.75" customHeight="1">
      <c r="A15" s="294" t="s">
        <v>512</v>
      </c>
      <c r="B15" s="472">
        <f>B16+B17</f>
        <v>0</v>
      </c>
      <c r="C15" s="472">
        <f>C16+C17</f>
        <v>0</v>
      </c>
      <c r="D15" s="478">
        <f t="shared" ref="D15:D56" si="0">IF($B$77=0,0,ROUND(B15/$B$77,4))</f>
        <v>0</v>
      </c>
      <c r="E15" s="281"/>
      <c r="F15" s="311"/>
      <c r="G15" s="482">
        <f>G16+G17</f>
        <v>0</v>
      </c>
      <c r="H15" s="472">
        <f>H16+H17</f>
        <v>0</v>
      </c>
      <c r="I15" s="480">
        <f t="shared" ref="I15:I56" si="1">IF($G$77=0,0,ROUND(G15/$G$77,4))</f>
        <v>0</v>
      </c>
      <c r="J15" s="482">
        <f>J16+J17</f>
        <v>0</v>
      </c>
      <c r="K15" s="472">
        <f>K16+K17</f>
        <v>0</v>
      </c>
      <c r="L15" s="480">
        <f t="shared" ref="L15:L56" si="2">IF($J$77=0,0,ROUND(J15/$J$77,4))</f>
        <v>0</v>
      </c>
      <c r="M15" s="482">
        <f>M16+M17</f>
        <v>0</v>
      </c>
      <c r="N15" s="472">
        <f>N16+N17</f>
        <v>0</v>
      </c>
      <c r="O15" s="480">
        <f t="shared" ref="O15:O56" si="3">IF($M$77=0,0,ROUND(M15/$M$77,4))</f>
        <v>0</v>
      </c>
      <c r="P15" s="482">
        <f>P16+P17</f>
        <v>0</v>
      </c>
      <c r="Q15" s="472">
        <f>Q16+Q17</f>
        <v>0</v>
      </c>
      <c r="R15" s="480">
        <f t="shared" ref="R15:R56" si="4">IF($P$77=0,0,ROUND(P15/$P$77,4))</f>
        <v>0</v>
      </c>
    </row>
    <row r="16" spans="1:18" ht="18.75" customHeight="1">
      <c r="A16" s="295" t="s">
        <v>149</v>
      </c>
      <c r="B16" s="473"/>
      <c r="C16" s="473"/>
      <c r="D16" s="478">
        <f t="shared" si="0"/>
        <v>0</v>
      </c>
      <c r="E16" s="281"/>
      <c r="F16" s="311"/>
      <c r="G16" s="483"/>
      <c r="H16" s="473"/>
      <c r="I16" s="480">
        <f t="shared" si="1"/>
        <v>0</v>
      </c>
      <c r="J16" s="483"/>
      <c r="K16" s="473"/>
      <c r="L16" s="480">
        <f t="shared" si="2"/>
        <v>0</v>
      </c>
      <c r="M16" s="483"/>
      <c r="N16" s="473"/>
      <c r="O16" s="480">
        <f t="shared" si="3"/>
        <v>0</v>
      </c>
      <c r="P16" s="483"/>
      <c r="Q16" s="473"/>
      <c r="R16" s="480">
        <f t="shared" si="4"/>
        <v>0</v>
      </c>
    </row>
    <row r="17" spans="1:18" ht="18.75" customHeight="1">
      <c r="A17" s="295" t="s">
        <v>150</v>
      </c>
      <c r="B17" s="473"/>
      <c r="C17" s="473"/>
      <c r="D17" s="478">
        <f t="shared" si="0"/>
        <v>0</v>
      </c>
      <c r="E17" s="281"/>
      <c r="F17" s="311"/>
      <c r="G17" s="483"/>
      <c r="H17" s="473"/>
      <c r="I17" s="480">
        <f t="shared" si="1"/>
        <v>0</v>
      </c>
      <c r="J17" s="483"/>
      <c r="K17" s="473"/>
      <c r="L17" s="480">
        <f t="shared" si="2"/>
        <v>0</v>
      </c>
      <c r="M17" s="483"/>
      <c r="N17" s="473"/>
      <c r="O17" s="480">
        <f t="shared" si="3"/>
        <v>0</v>
      </c>
      <c r="P17" s="483"/>
      <c r="Q17" s="473"/>
      <c r="R17" s="480">
        <f t="shared" si="4"/>
        <v>0</v>
      </c>
    </row>
    <row r="18" spans="1:18" ht="18.75" customHeight="1">
      <c r="A18" s="294" t="s">
        <v>513</v>
      </c>
      <c r="B18" s="472">
        <f>B19+B35</f>
        <v>0</v>
      </c>
      <c r="C18" s="472">
        <f>C19+C35</f>
        <v>0</v>
      </c>
      <c r="D18" s="478">
        <f t="shared" si="0"/>
        <v>0</v>
      </c>
      <c r="E18" s="281"/>
      <c r="F18" s="311"/>
      <c r="G18" s="482">
        <f>G19+G35</f>
        <v>0</v>
      </c>
      <c r="H18" s="472">
        <f>H19+H35</f>
        <v>0</v>
      </c>
      <c r="I18" s="480">
        <f t="shared" si="1"/>
        <v>0</v>
      </c>
      <c r="J18" s="482">
        <f>J19+J35</f>
        <v>0</v>
      </c>
      <c r="K18" s="472">
        <f>K19+K35</f>
        <v>0</v>
      </c>
      <c r="L18" s="480">
        <f t="shared" si="2"/>
        <v>0</v>
      </c>
      <c r="M18" s="482">
        <f>M19+M35</f>
        <v>0</v>
      </c>
      <c r="N18" s="472">
        <f>N19+N35</f>
        <v>0</v>
      </c>
      <c r="O18" s="480">
        <f t="shared" si="3"/>
        <v>0</v>
      </c>
      <c r="P18" s="482">
        <f>P19+P35</f>
        <v>0</v>
      </c>
      <c r="Q18" s="472">
        <f>Q19+Q35</f>
        <v>0</v>
      </c>
      <c r="R18" s="480">
        <f t="shared" si="4"/>
        <v>0</v>
      </c>
    </row>
    <row r="19" spans="1:18" ht="18.75" customHeight="1">
      <c r="A19" s="295" t="s">
        <v>529</v>
      </c>
      <c r="B19" s="472">
        <f>B20+B23+B29+B31</f>
        <v>0</v>
      </c>
      <c r="C19" s="472">
        <f>C20+C23+C29+C31</f>
        <v>0</v>
      </c>
      <c r="D19" s="478">
        <f t="shared" si="0"/>
        <v>0</v>
      </c>
      <c r="E19" s="281"/>
      <c r="F19" s="311"/>
      <c r="G19" s="482">
        <f>G20+G23+G29+G31</f>
        <v>0</v>
      </c>
      <c r="H19" s="472">
        <f>H20+H23+H29+H31</f>
        <v>0</v>
      </c>
      <c r="I19" s="480">
        <f t="shared" si="1"/>
        <v>0</v>
      </c>
      <c r="J19" s="482">
        <f>J20+J23+J29+J31</f>
        <v>0</v>
      </c>
      <c r="K19" s="472">
        <f>K20+K23+K29+K31</f>
        <v>0</v>
      </c>
      <c r="L19" s="480">
        <f t="shared" si="2"/>
        <v>0</v>
      </c>
      <c r="M19" s="482">
        <f>M20+M23+M29+M31</f>
        <v>0</v>
      </c>
      <c r="N19" s="472">
        <f>N20+N23+N29+N31</f>
        <v>0</v>
      </c>
      <c r="O19" s="480">
        <f t="shared" si="3"/>
        <v>0</v>
      </c>
      <c r="P19" s="482">
        <f>P20+P23+P29+P31</f>
        <v>0</v>
      </c>
      <c r="Q19" s="472">
        <f>Q20+Q23+Q29+Q31</f>
        <v>0</v>
      </c>
      <c r="R19" s="480">
        <f t="shared" si="4"/>
        <v>0</v>
      </c>
    </row>
    <row r="20" spans="1:18" ht="18.75" customHeight="1">
      <c r="A20" s="296" t="s">
        <v>530</v>
      </c>
      <c r="B20" s="473"/>
      <c r="C20" s="473"/>
      <c r="D20" s="478">
        <f t="shared" si="0"/>
        <v>0</v>
      </c>
      <c r="E20" s="281"/>
      <c r="F20" s="311"/>
      <c r="G20" s="483"/>
      <c r="H20" s="473"/>
      <c r="I20" s="480">
        <f t="shared" si="1"/>
        <v>0</v>
      </c>
      <c r="J20" s="483"/>
      <c r="K20" s="473"/>
      <c r="L20" s="480">
        <f t="shared" si="2"/>
        <v>0</v>
      </c>
      <c r="M20" s="483"/>
      <c r="N20" s="473"/>
      <c r="O20" s="480">
        <f t="shared" si="3"/>
        <v>0</v>
      </c>
      <c r="P20" s="483"/>
      <c r="Q20" s="473"/>
      <c r="R20" s="480">
        <f t="shared" si="4"/>
        <v>0</v>
      </c>
    </row>
    <row r="21" spans="1:18" ht="18.75" customHeight="1">
      <c r="A21" s="304" t="s">
        <v>514</v>
      </c>
      <c r="B21" s="473"/>
      <c r="C21" s="473"/>
      <c r="D21" s="478">
        <f t="shared" si="0"/>
        <v>0</v>
      </c>
      <c r="E21" s="281"/>
      <c r="F21" s="311"/>
      <c r="G21" s="483"/>
      <c r="H21" s="473"/>
      <c r="I21" s="480">
        <f t="shared" si="1"/>
        <v>0</v>
      </c>
      <c r="J21" s="483"/>
      <c r="K21" s="473"/>
      <c r="L21" s="480">
        <f t="shared" si="2"/>
        <v>0</v>
      </c>
      <c r="M21" s="483"/>
      <c r="N21" s="473"/>
      <c r="O21" s="480">
        <f t="shared" si="3"/>
        <v>0</v>
      </c>
      <c r="P21" s="483"/>
      <c r="Q21" s="473"/>
      <c r="R21" s="480">
        <f t="shared" si="4"/>
        <v>0</v>
      </c>
    </row>
    <row r="22" spans="1:18" ht="18.75" customHeight="1">
      <c r="A22" s="304" t="s">
        <v>515</v>
      </c>
      <c r="B22" s="473"/>
      <c r="C22" s="473"/>
      <c r="D22" s="478">
        <f t="shared" si="0"/>
        <v>0</v>
      </c>
      <c r="E22" s="281"/>
      <c r="F22" s="311"/>
      <c r="G22" s="483"/>
      <c r="H22" s="473"/>
      <c r="I22" s="480">
        <f t="shared" si="1"/>
        <v>0</v>
      </c>
      <c r="J22" s="483"/>
      <c r="K22" s="473"/>
      <c r="L22" s="480">
        <f t="shared" si="2"/>
        <v>0</v>
      </c>
      <c r="M22" s="483"/>
      <c r="N22" s="473"/>
      <c r="O22" s="480">
        <f t="shared" si="3"/>
        <v>0</v>
      </c>
      <c r="P22" s="483"/>
      <c r="Q22" s="473"/>
      <c r="R22" s="480">
        <f t="shared" si="4"/>
        <v>0</v>
      </c>
    </row>
    <row r="23" spans="1:18" ht="18.75" customHeight="1">
      <c r="A23" s="763" t="s">
        <v>531</v>
      </c>
      <c r="B23" s="756">
        <f>SUM(B24:B28)</f>
        <v>0</v>
      </c>
      <c r="C23" s="756">
        <f>SUM(C24:C28)</f>
        <v>0</v>
      </c>
      <c r="D23" s="757">
        <f t="shared" si="0"/>
        <v>0</v>
      </c>
      <c r="E23" s="758"/>
      <c r="F23" s="759"/>
      <c r="G23" s="760">
        <f t="shared" ref="G23:H23" si="5">SUM(G24:G28)</f>
        <v>0</v>
      </c>
      <c r="H23" s="761">
        <f t="shared" si="5"/>
        <v>0</v>
      </c>
      <c r="I23" s="762">
        <f t="shared" si="1"/>
        <v>0</v>
      </c>
      <c r="J23" s="760">
        <f t="shared" ref="J23:K23" si="6">SUM(J24:J28)</f>
        <v>0</v>
      </c>
      <c r="K23" s="761">
        <f t="shared" si="6"/>
        <v>0</v>
      </c>
      <c r="L23" s="762">
        <f t="shared" si="2"/>
        <v>0</v>
      </c>
      <c r="M23" s="760">
        <f t="shared" ref="M23:N23" si="7">SUM(M24:M28)</f>
        <v>0</v>
      </c>
      <c r="N23" s="761">
        <f t="shared" si="7"/>
        <v>0</v>
      </c>
      <c r="O23" s="762">
        <f t="shared" si="3"/>
        <v>0</v>
      </c>
      <c r="P23" s="760">
        <f t="shared" ref="P23:Q23" si="8">SUM(P24:P28)</f>
        <v>0</v>
      </c>
      <c r="Q23" s="761">
        <f t="shared" si="8"/>
        <v>0</v>
      </c>
      <c r="R23" s="762">
        <f t="shared" si="4"/>
        <v>0</v>
      </c>
    </row>
    <row r="24" spans="1:18" ht="18.75" customHeight="1">
      <c r="A24" s="755" t="s">
        <v>701</v>
      </c>
      <c r="B24" s="473"/>
      <c r="C24" s="473"/>
      <c r="D24" s="478">
        <f t="shared" si="0"/>
        <v>0</v>
      </c>
      <c r="E24" s="281"/>
      <c r="F24" s="311"/>
      <c r="G24" s="483"/>
      <c r="H24" s="473"/>
      <c r="I24" s="480">
        <f t="shared" si="1"/>
        <v>0</v>
      </c>
      <c r="J24" s="483"/>
      <c r="K24" s="473"/>
      <c r="L24" s="480">
        <f t="shared" si="2"/>
        <v>0</v>
      </c>
      <c r="M24" s="483"/>
      <c r="N24" s="473"/>
      <c r="O24" s="480">
        <f t="shared" si="3"/>
        <v>0</v>
      </c>
      <c r="P24" s="483"/>
      <c r="Q24" s="473"/>
      <c r="R24" s="480">
        <f t="shared" si="4"/>
        <v>0</v>
      </c>
    </row>
    <row r="25" spans="1:18" ht="18.75" customHeight="1">
      <c r="A25" s="755" t="s">
        <v>702</v>
      </c>
      <c r="B25" s="473"/>
      <c r="C25" s="473"/>
      <c r="D25" s="478">
        <f t="shared" si="0"/>
        <v>0</v>
      </c>
      <c r="E25" s="281"/>
      <c r="F25" s="311"/>
      <c r="G25" s="483"/>
      <c r="H25" s="473"/>
      <c r="I25" s="480">
        <f t="shared" si="1"/>
        <v>0</v>
      </c>
      <c r="J25" s="483"/>
      <c r="K25" s="473"/>
      <c r="L25" s="480">
        <f t="shared" si="2"/>
        <v>0</v>
      </c>
      <c r="M25" s="483"/>
      <c r="N25" s="473"/>
      <c r="O25" s="480">
        <f t="shared" si="3"/>
        <v>0</v>
      </c>
      <c r="P25" s="483"/>
      <c r="Q25" s="473"/>
      <c r="R25" s="480">
        <f t="shared" si="4"/>
        <v>0</v>
      </c>
    </row>
    <row r="26" spans="1:18" ht="18.75" customHeight="1">
      <c r="A26" s="755" t="s">
        <v>703</v>
      </c>
      <c r="B26" s="473"/>
      <c r="C26" s="473"/>
      <c r="D26" s="478">
        <f t="shared" si="0"/>
        <v>0</v>
      </c>
      <c r="E26" s="281"/>
      <c r="F26" s="311"/>
      <c r="G26" s="483"/>
      <c r="H26" s="473"/>
      <c r="I26" s="480">
        <f t="shared" si="1"/>
        <v>0</v>
      </c>
      <c r="J26" s="483"/>
      <c r="K26" s="473"/>
      <c r="L26" s="480">
        <f t="shared" si="2"/>
        <v>0</v>
      </c>
      <c r="M26" s="483"/>
      <c r="N26" s="473"/>
      <c r="O26" s="480">
        <f t="shared" si="3"/>
        <v>0</v>
      </c>
      <c r="P26" s="483"/>
      <c r="Q26" s="473"/>
      <c r="R26" s="480">
        <f t="shared" si="4"/>
        <v>0</v>
      </c>
    </row>
    <row r="27" spans="1:18" ht="18.75" customHeight="1">
      <c r="A27" s="755" t="s">
        <v>704</v>
      </c>
      <c r="B27" s="753"/>
      <c r="C27" s="753"/>
      <c r="D27" s="478">
        <f t="shared" si="0"/>
        <v>0</v>
      </c>
      <c r="E27" s="754"/>
      <c r="F27" s="311"/>
      <c r="G27" s="485"/>
      <c r="H27" s="753"/>
      <c r="I27" s="480">
        <f t="shared" si="1"/>
        <v>0</v>
      </c>
      <c r="J27" s="485"/>
      <c r="K27" s="753"/>
      <c r="L27" s="480">
        <f t="shared" si="2"/>
        <v>0</v>
      </c>
      <c r="M27" s="485"/>
      <c r="N27" s="753"/>
      <c r="O27" s="480">
        <f t="shared" si="3"/>
        <v>0</v>
      </c>
      <c r="P27" s="485"/>
      <c r="Q27" s="753"/>
      <c r="R27" s="480">
        <f t="shared" si="4"/>
        <v>0</v>
      </c>
    </row>
    <row r="28" spans="1:18" ht="18.75" customHeight="1">
      <c r="A28" s="755" t="s">
        <v>705</v>
      </c>
      <c r="B28" s="753"/>
      <c r="C28" s="753"/>
      <c r="D28" s="478">
        <f t="shared" si="0"/>
        <v>0</v>
      </c>
      <c r="E28" s="754"/>
      <c r="F28" s="311"/>
      <c r="G28" s="485"/>
      <c r="H28" s="753"/>
      <c r="I28" s="480">
        <f t="shared" si="1"/>
        <v>0</v>
      </c>
      <c r="J28" s="485"/>
      <c r="K28" s="753"/>
      <c r="L28" s="480">
        <f t="shared" si="2"/>
        <v>0</v>
      </c>
      <c r="M28" s="485"/>
      <c r="N28" s="753"/>
      <c r="O28" s="480">
        <f t="shared" si="3"/>
        <v>0</v>
      </c>
      <c r="P28" s="485"/>
      <c r="Q28" s="753"/>
      <c r="R28" s="480">
        <f t="shared" si="4"/>
        <v>0</v>
      </c>
    </row>
    <row r="29" spans="1:18" ht="18.75" customHeight="1">
      <c r="A29" s="296" t="s">
        <v>592</v>
      </c>
      <c r="B29" s="473"/>
      <c r="C29" s="473"/>
      <c r="D29" s="478">
        <f t="shared" si="0"/>
        <v>0</v>
      </c>
      <c r="E29" s="281"/>
      <c r="F29" s="311"/>
      <c r="G29" s="483"/>
      <c r="H29" s="473"/>
      <c r="I29" s="480">
        <f t="shared" si="1"/>
        <v>0</v>
      </c>
      <c r="J29" s="483"/>
      <c r="K29" s="473"/>
      <c r="L29" s="480">
        <f t="shared" si="2"/>
        <v>0</v>
      </c>
      <c r="M29" s="483"/>
      <c r="N29" s="473"/>
      <c r="O29" s="480">
        <f t="shared" si="3"/>
        <v>0</v>
      </c>
      <c r="P29" s="483"/>
      <c r="Q29" s="473"/>
      <c r="R29" s="480">
        <f t="shared" si="4"/>
        <v>0</v>
      </c>
    </row>
    <row r="30" spans="1:18" ht="18.75" customHeight="1">
      <c r="A30" s="764" t="s">
        <v>706</v>
      </c>
      <c r="B30" s="765"/>
      <c r="C30" s="765"/>
      <c r="D30" s="757">
        <f t="shared" si="0"/>
        <v>0</v>
      </c>
      <c r="E30" s="766"/>
      <c r="F30" s="759"/>
      <c r="G30" s="767"/>
      <c r="H30" s="765"/>
      <c r="I30" s="762">
        <f t="shared" si="1"/>
        <v>0</v>
      </c>
      <c r="J30" s="767"/>
      <c r="K30" s="765"/>
      <c r="L30" s="762">
        <f t="shared" si="2"/>
        <v>0</v>
      </c>
      <c r="M30" s="767"/>
      <c r="N30" s="765"/>
      <c r="O30" s="762">
        <f t="shared" si="3"/>
        <v>0</v>
      </c>
      <c r="P30" s="767"/>
      <c r="Q30" s="765"/>
      <c r="R30" s="762">
        <f t="shared" si="4"/>
        <v>0</v>
      </c>
    </row>
    <row r="31" spans="1:18" ht="18.75" customHeight="1">
      <c r="A31" s="298" t="s">
        <v>532</v>
      </c>
      <c r="B31" s="474"/>
      <c r="C31" s="474"/>
      <c r="D31" s="478">
        <f t="shared" si="0"/>
        <v>0</v>
      </c>
      <c r="E31" s="282"/>
      <c r="F31" s="312"/>
      <c r="G31" s="484"/>
      <c r="H31" s="474"/>
      <c r="I31" s="480">
        <f t="shared" si="1"/>
        <v>0</v>
      </c>
      <c r="J31" s="484"/>
      <c r="K31" s="474"/>
      <c r="L31" s="480">
        <f t="shared" si="2"/>
        <v>0</v>
      </c>
      <c r="M31" s="484"/>
      <c r="N31" s="474"/>
      <c r="O31" s="480">
        <f t="shared" si="3"/>
        <v>0</v>
      </c>
      <c r="P31" s="484"/>
      <c r="Q31" s="474"/>
      <c r="R31" s="480">
        <f t="shared" si="4"/>
        <v>0</v>
      </c>
    </row>
    <row r="32" spans="1:18" s="776" customFormat="1" ht="18.75" customHeight="1">
      <c r="A32" s="777" t="s">
        <v>708</v>
      </c>
      <c r="B32" s="769"/>
      <c r="C32" s="769"/>
      <c r="D32" s="757">
        <f t="shared" si="0"/>
        <v>0</v>
      </c>
      <c r="E32" s="770"/>
      <c r="F32" s="771"/>
      <c r="G32" s="772"/>
      <c r="H32" s="769"/>
      <c r="I32" s="762">
        <f t="shared" si="1"/>
        <v>0</v>
      </c>
      <c r="J32" s="772"/>
      <c r="K32" s="769"/>
      <c r="L32" s="762">
        <f t="shared" si="2"/>
        <v>0</v>
      </c>
      <c r="M32" s="772"/>
      <c r="N32" s="769"/>
      <c r="O32" s="762">
        <f t="shared" si="3"/>
        <v>0</v>
      </c>
      <c r="P32" s="772"/>
      <c r="Q32" s="769"/>
      <c r="R32" s="762">
        <f t="shared" si="4"/>
        <v>0</v>
      </c>
    </row>
    <row r="33" spans="1:18" s="776" customFormat="1" ht="18.75" customHeight="1">
      <c r="A33" s="768" t="s">
        <v>721</v>
      </c>
      <c r="B33" s="769"/>
      <c r="C33" s="769"/>
      <c r="D33" s="757">
        <f t="shared" si="0"/>
        <v>0</v>
      </c>
      <c r="E33" s="770"/>
      <c r="F33" s="771"/>
      <c r="G33" s="772"/>
      <c r="H33" s="769"/>
      <c r="I33" s="762">
        <f t="shared" si="1"/>
        <v>0</v>
      </c>
      <c r="J33" s="772"/>
      <c r="K33" s="769"/>
      <c r="L33" s="762">
        <f t="shared" si="2"/>
        <v>0</v>
      </c>
      <c r="M33" s="772"/>
      <c r="N33" s="769"/>
      <c r="O33" s="762">
        <f t="shared" si="3"/>
        <v>0</v>
      </c>
      <c r="P33" s="772"/>
      <c r="Q33" s="769"/>
      <c r="R33" s="762">
        <f t="shared" si="4"/>
        <v>0</v>
      </c>
    </row>
    <row r="34" spans="1:18" s="776" customFormat="1" ht="18.75" customHeight="1">
      <c r="A34" s="768" t="s">
        <v>709</v>
      </c>
      <c r="B34" s="769"/>
      <c r="C34" s="769"/>
      <c r="D34" s="757">
        <f t="shared" si="0"/>
        <v>0</v>
      </c>
      <c r="E34" s="770"/>
      <c r="F34" s="771"/>
      <c r="G34" s="772"/>
      <c r="H34" s="769"/>
      <c r="I34" s="762">
        <f t="shared" si="1"/>
        <v>0</v>
      </c>
      <c r="J34" s="772"/>
      <c r="K34" s="769"/>
      <c r="L34" s="762">
        <f t="shared" si="2"/>
        <v>0</v>
      </c>
      <c r="M34" s="772"/>
      <c r="N34" s="769"/>
      <c r="O34" s="762">
        <f t="shared" si="3"/>
        <v>0</v>
      </c>
      <c r="P34" s="772"/>
      <c r="Q34" s="769"/>
      <c r="R34" s="762">
        <f t="shared" si="4"/>
        <v>0</v>
      </c>
    </row>
    <row r="35" spans="1:18" ht="18.75" customHeight="1">
      <c r="A35" s="297" t="s">
        <v>533</v>
      </c>
      <c r="B35" s="474"/>
      <c r="C35" s="474"/>
      <c r="D35" s="478">
        <f t="shared" si="0"/>
        <v>0</v>
      </c>
      <c r="E35" s="282"/>
      <c r="F35" s="312"/>
      <c r="G35" s="484"/>
      <c r="H35" s="474"/>
      <c r="I35" s="480">
        <f t="shared" si="1"/>
        <v>0</v>
      </c>
      <c r="J35" s="484"/>
      <c r="K35" s="474"/>
      <c r="L35" s="480">
        <f t="shared" si="2"/>
        <v>0</v>
      </c>
      <c r="M35" s="484"/>
      <c r="N35" s="474"/>
      <c r="O35" s="480">
        <f t="shared" si="3"/>
        <v>0</v>
      </c>
      <c r="P35" s="484"/>
      <c r="Q35" s="474"/>
      <c r="R35" s="480">
        <f t="shared" si="4"/>
        <v>0</v>
      </c>
    </row>
    <row r="36" spans="1:18" ht="33">
      <c r="A36" s="298" t="s">
        <v>325</v>
      </c>
      <c r="B36" s="474"/>
      <c r="C36" s="474"/>
      <c r="D36" s="478">
        <f t="shared" si="0"/>
        <v>0</v>
      </c>
      <c r="E36" s="282"/>
      <c r="F36" s="312"/>
      <c r="G36" s="484"/>
      <c r="H36" s="474"/>
      <c r="I36" s="480">
        <f t="shared" si="1"/>
        <v>0</v>
      </c>
      <c r="J36" s="484"/>
      <c r="K36" s="474"/>
      <c r="L36" s="480">
        <f t="shared" si="2"/>
        <v>0</v>
      </c>
      <c r="M36" s="484"/>
      <c r="N36" s="474"/>
      <c r="O36" s="480">
        <f t="shared" si="3"/>
        <v>0</v>
      </c>
      <c r="P36" s="484"/>
      <c r="Q36" s="474"/>
      <c r="R36" s="480">
        <f t="shared" si="4"/>
        <v>0</v>
      </c>
    </row>
    <row r="37" spans="1:18" ht="18.75" customHeight="1">
      <c r="A37" s="298" t="s">
        <v>326</v>
      </c>
      <c r="B37" s="474"/>
      <c r="C37" s="474"/>
      <c r="D37" s="478">
        <f t="shared" si="0"/>
        <v>0</v>
      </c>
      <c r="E37" s="282"/>
      <c r="F37" s="312"/>
      <c r="G37" s="484"/>
      <c r="H37" s="474"/>
      <c r="I37" s="480">
        <f t="shared" si="1"/>
        <v>0</v>
      </c>
      <c r="J37" s="484"/>
      <c r="K37" s="474"/>
      <c r="L37" s="480">
        <f t="shared" si="2"/>
        <v>0</v>
      </c>
      <c r="M37" s="484"/>
      <c r="N37" s="474"/>
      <c r="O37" s="480">
        <f t="shared" si="3"/>
        <v>0</v>
      </c>
      <c r="P37" s="484"/>
      <c r="Q37" s="474"/>
      <c r="R37" s="480">
        <f t="shared" si="4"/>
        <v>0</v>
      </c>
    </row>
    <row r="38" spans="1:18">
      <c r="A38" s="299" t="s">
        <v>516</v>
      </c>
      <c r="B38" s="472">
        <f>SUM(B39,B55)</f>
        <v>0</v>
      </c>
      <c r="C38" s="472">
        <f>SUM(C39,C55)</f>
        <v>0</v>
      </c>
      <c r="D38" s="478">
        <f t="shared" si="0"/>
        <v>0</v>
      </c>
      <c r="E38" s="281"/>
      <c r="F38" s="311"/>
      <c r="G38" s="482">
        <f>SUM(G39,G55)</f>
        <v>0</v>
      </c>
      <c r="H38" s="472">
        <f>SUM(H39,H55)</f>
        <v>0</v>
      </c>
      <c r="I38" s="480">
        <f t="shared" si="1"/>
        <v>0</v>
      </c>
      <c r="J38" s="482">
        <f>SUM(J39,J55)</f>
        <v>0</v>
      </c>
      <c r="K38" s="472">
        <f>SUM(K39,K55)</f>
        <v>0</v>
      </c>
      <c r="L38" s="480">
        <f t="shared" si="2"/>
        <v>0</v>
      </c>
      <c r="M38" s="482">
        <f>SUM(M39,M55)</f>
        <v>0</v>
      </c>
      <c r="N38" s="472">
        <f>SUM(N39,N55)</f>
        <v>0</v>
      </c>
      <c r="O38" s="480">
        <f t="shared" si="3"/>
        <v>0</v>
      </c>
      <c r="P38" s="482">
        <f>SUM(P39,P55)</f>
        <v>0</v>
      </c>
      <c r="Q38" s="472">
        <f>SUM(Q39,Q55)</f>
        <v>0</v>
      </c>
      <c r="R38" s="480">
        <f t="shared" si="4"/>
        <v>0</v>
      </c>
    </row>
    <row r="39" spans="1:18" ht="18.75" customHeight="1">
      <c r="A39" s="300" t="s">
        <v>517</v>
      </c>
      <c r="B39" s="761">
        <f>SUM(B42:B48)+B51+B53</f>
        <v>0</v>
      </c>
      <c r="C39" s="761">
        <f>SUM(C42:C48)+C51+C53</f>
        <v>0</v>
      </c>
      <c r="D39" s="478">
        <f t="shared" si="0"/>
        <v>0</v>
      </c>
      <c r="E39" s="281"/>
      <c r="F39" s="311"/>
      <c r="G39" s="760">
        <f>SUM(G42:G48)+G51+G53</f>
        <v>0</v>
      </c>
      <c r="H39" s="761">
        <f t="shared" ref="H39:Q39" si="9">SUM(H42:H48)+H51+H53</f>
        <v>0</v>
      </c>
      <c r="I39" s="480">
        <f t="shared" si="1"/>
        <v>0</v>
      </c>
      <c r="J39" s="760">
        <f t="shared" si="9"/>
        <v>0</v>
      </c>
      <c r="K39" s="761">
        <f t="shared" si="9"/>
        <v>0</v>
      </c>
      <c r="L39" s="480">
        <f t="shared" si="2"/>
        <v>0</v>
      </c>
      <c r="M39" s="760">
        <f t="shared" si="9"/>
        <v>0</v>
      </c>
      <c r="N39" s="761">
        <f t="shared" si="9"/>
        <v>0</v>
      </c>
      <c r="O39" s="480">
        <f t="shared" si="3"/>
        <v>0</v>
      </c>
      <c r="P39" s="760">
        <f t="shared" si="9"/>
        <v>0</v>
      </c>
      <c r="Q39" s="761">
        <f t="shared" si="9"/>
        <v>0</v>
      </c>
      <c r="R39" s="480">
        <f t="shared" si="4"/>
        <v>0</v>
      </c>
    </row>
    <row r="40" spans="1:18">
      <c r="A40" s="802" t="s">
        <v>722</v>
      </c>
      <c r="B40" s="473"/>
      <c r="C40" s="473"/>
      <c r="D40" s="478">
        <f t="shared" si="0"/>
        <v>0</v>
      </c>
      <c r="E40" s="281"/>
      <c r="F40" s="311"/>
      <c r="G40" s="483"/>
      <c r="H40" s="473"/>
      <c r="I40" s="480">
        <f t="shared" si="1"/>
        <v>0</v>
      </c>
      <c r="J40" s="483"/>
      <c r="K40" s="473"/>
      <c r="L40" s="480">
        <f t="shared" si="2"/>
        <v>0</v>
      </c>
      <c r="M40" s="483"/>
      <c r="N40" s="473"/>
      <c r="O40" s="480">
        <f t="shared" si="3"/>
        <v>0</v>
      </c>
      <c r="P40" s="483"/>
      <c r="Q40" s="473"/>
      <c r="R40" s="480">
        <f t="shared" si="4"/>
        <v>0</v>
      </c>
    </row>
    <row r="41" spans="1:18">
      <c r="A41" s="301" t="s">
        <v>518</v>
      </c>
      <c r="B41" s="473"/>
      <c r="C41" s="473"/>
      <c r="D41" s="478">
        <f t="shared" si="0"/>
        <v>0</v>
      </c>
      <c r="E41" s="281"/>
      <c r="F41" s="311"/>
      <c r="G41" s="483"/>
      <c r="H41" s="473"/>
      <c r="I41" s="480">
        <f t="shared" si="1"/>
        <v>0</v>
      </c>
      <c r="J41" s="483"/>
      <c r="K41" s="473"/>
      <c r="L41" s="480">
        <f t="shared" si="2"/>
        <v>0</v>
      </c>
      <c r="M41" s="483"/>
      <c r="N41" s="473"/>
      <c r="O41" s="480">
        <f t="shared" si="3"/>
        <v>0</v>
      </c>
      <c r="P41" s="483"/>
      <c r="Q41" s="473"/>
      <c r="R41" s="480">
        <f t="shared" si="4"/>
        <v>0</v>
      </c>
    </row>
    <row r="42" spans="1:18" ht="18.75" customHeight="1">
      <c r="A42" s="301" t="s">
        <v>726</v>
      </c>
      <c r="B42" s="473"/>
      <c r="C42" s="473"/>
      <c r="D42" s="478">
        <f t="shared" si="0"/>
        <v>0</v>
      </c>
      <c r="E42" s="281"/>
      <c r="F42" s="311"/>
      <c r="G42" s="483"/>
      <c r="H42" s="473"/>
      <c r="I42" s="480">
        <f t="shared" si="1"/>
        <v>0</v>
      </c>
      <c r="J42" s="483"/>
      <c r="K42" s="473"/>
      <c r="L42" s="480">
        <f t="shared" si="2"/>
        <v>0</v>
      </c>
      <c r="M42" s="483"/>
      <c r="N42" s="473"/>
      <c r="O42" s="480">
        <f t="shared" si="3"/>
        <v>0</v>
      </c>
      <c r="P42" s="483"/>
      <c r="Q42" s="473"/>
      <c r="R42" s="480">
        <f t="shared" si="4"/>
        <v>0</v>
      </c>
    </row>
    <row r="43" spans="1:18" ht="18.75" customHeight="1">
      <c r="A43" s="301" t="s">
        <v>727</v>
      </c>
      <c r="B43" s="473"/>
      <c r="C43" s="473"/>
      <c r="D43" s="478">
        <f t="shared" si="0"/>
        <v>0</v>
      </c>
      <c r="E43" s="281"/>
      <c r="F43" s="311"/>
      <c r="G43" s="483"/>
      <c r="H43" s="473"/>
      <c r="I43" s="480">
        <f t="shared" si="1"/>
        <v>0</v>
      </c>
      <c r="J43" s="483"/>
      <c r="K43" s="473"/>
      <c r="L43" s="480">
        <f t="shared" si="2"/>
        <v>0</v>
      </c>
      <c r="M43" s="483"/>
      <c r="N43" s="473"/>
      <c r="O43" s="480">
        <f t="shared" si="3"/>
        <v>0</v>
      </c>
      <c r="P43" s="483"/>
      <c r="Q43" s="473"/>
      <c r="R43" s="480">
        <f t="shared" si="4"/>
        <v>0</v>
      </c>
    </row>
    <row r="44" spans="1:18" ht="18.75" customHeight="1">
      <c r="A44" s="301" t="s">
        <v>728</v>
      </c>
      <c r="B44" s="473"/>
      <c r="C44" s="473"/>
      <c r="D44" s="478">
        <f t="shared" si="0"/>
        <v>0</v>
      </c>
      <c r="E44" s="281"/>
      <c r="F44" s="311"/>
      <c r="G44" s="483"/>
      <c r="H44" s="473"/>
      <c r="I44" s="480">
        <f t="shared" si="1"/>
        <v>0</v>
      </c>
      <c r="J44" s="483"/>
      <c r="K44" s="473"/>
      <c r="L44" s="480">
        <f t="shared" si="2"/>
        <v>0</v>
      </c>
      <c r="M44" s="483"/>
      <c r="N44" s="473"/>
      <c r="O44" s="480">
        <f t="shared" si="3"/>
        <v>0</v>
      </c>
      <c r="P44" s="483"/>
      <c r="Q44" s="473"/>
      <c r="R44" s="480">
        <f t="shared" si="4"/>
        <v>0</v>
      </c>
    </row>
    <row r="45" spans="1:18" ht="18.75" customHeight="1">
      <c r="A45" s="301" t="s">
        <v>729</v>
      </c>
      <c r="B45" s="473"/>
      <c r="C45" s="473"/>
      <c r="D45" s="478">
        <f t="shared" si="0"/>
        <v>0</v>
      </c>
      <c r="E45" s="281"/>
      <c r="F45" s="311"/>
      <c r="G45" s="483"/>
      <c r="H45" s="473"/>
      <c r="I45" s="480">
        <f t="shared" si="1"/>
        <v>0</v>
      </c>
      <c r="J45" s="483"/>
      <c r="K45" s="473"/>
      <c r="L45" s="480">
        <f t="shared" si="2"/>
        <v>0</v>
      </c>
      <c r="M45" s="483"/>
      <c r="N45" s="473"/>
      <c r="O45" s="480">
        <f t="shared" si="3"/>
        <v>0</v>
      </c>
      <c r="P45" s="483"/>
      <c r="Q45" s="473"/>
      <c r="R45" s="480">
        <f t="shared" si="4"/>
        <v>0</v>
      </c>
    </row>
    <row r="46" spans="1:18" ht="18.75" customHeight="1">
      <c r="A46" s="301" t="s">
        <v>730</v>
      </c>
      <c r="B46" s="473"/>
      <c r="C46" s="473"/>
      <c r="D46" s="478">
        <f t="shared" si="0"/>
        <v>0</v>
      </c>
      <c r="E46" s="281"/>
      <c r="F46" s="311"/>
      <c r="G46" s="483"/>
      <c r="H46" s="473"/>
      <c r="I46" s="480">
        <f t="shared" si="1"/>
        <v>0</v>
      </c>
      <c r="J46" s="483"/>
      <c r="K46" s="473"/>
      <c r="L46" s="480">
        <f t="shared" si="2"/>
        <v>0</v>
      </c>
      <c r="M46" s="483"/>
      <c r="N46" s="473"/>
      <c r="O46" s="480">
        <f t="shared" si="3"/>
        <v>0</v>
      </c>
      <c r="P46" s="483"/>
      <c r="Q46" s="473"/>
      <c r="R46" s="480">
        <f t="shared" si="4"/>
        <v>0</v>
      </c>
    </row>
    <row r="47" spans="1:18" ht="18.75" customHeight="1">
      <c r="A47" s="301" t="s">
        <v>731</v>
      </c>
      <c r="B47" s="473"/>
      <c r="C47" s="473"/>
      <c r="D47" s="478">
        <f t="shared" si="0"/>
        <v>0</v>
      </c>
      <c r="E47" s="281"/>
      <c r="F47" s="311"/>
      <c r="G47" s="483"/>
      <c r="H47" s="473"/>
      <c r="I47" s="480">
        <f t="shared" si="1"/>
        <v>0</v>
      </c>
      <c r="J47" s="483"/>
      <c r="K47" s="473"/>
      <c r="L47" s="480">
        <f t="shared" si="2"/>
        <v>0</v>
      </c>
      <c r="M47" s="483"/>
      <c r="N47" s="473"/>
      <c r="O47" s="480">
        <f t="shared" si="3"/>
        <v>0</v>
      </c>
      <c r="P47" s="483"/>
      <c r="Q47" s="473"/>
      <c r="R47" s="480">
        <f t="shared" si="4"/>
        <v>0</v>
      </c>
    </row>
    <row r="48" spans="1:18" ht="18.75" customHeight="1">
      <c r="A48" s="301" t="s">
        <v>732</v>
      </c>
      <c r="B48" s="473"/>
      <c r="C48" s="473"/>
      <c r="D48" s="478">
        <f t="shared" si="0"/>
        <v>0</v>
      </c>
      <c r="E48" s="281"/>
      <c r="F48" s="311"/>
      <c r="G48" s="483"/>
      <c r="H48" s="473"/>
      <c r="I48" s="480">
        <f t="shared" si="1"/>
        <v>0</v>
      </c>
      <c r="J48" s="483"/>
      <c r="K48" s="473"/>
      <c r="L48" s="480">
        <f t="shared" si="2"/>
        <v>0</v>
      </c>
      <c r="M48" s="483"/>
      <c r="N48" s="473"/>
      <c r="O48" s="480">
        <f t="shared" si="3"/>
        <v>0</v>
      </c>
      <c r="P48" s="483"/>
      <c r="Q48" s="473"/>
      <c r="R48" s="480">
        <f t="shared" si="4"/>
        <v>0</v>
      </c>
    </row>
    <row r="49" spans="1:18" s="776" customFormat="1" ht="33">
      <c r="A49" s="773" t="s">
        <v>710</v>
      </c>
      <c r="B49" s="765"/>
      <c r="C49" s="765"/>
      <c r="D49" s="757">
        <f t="shared" si="0"/>
        <v>0</v>
      </c>
      <c r="E49" s="766"/>
      <c r="F49" s="759"/>
      <c r="G49" s="767"/>
      <c r="H49" s="765"/>
      <c r="I49" s="762">
        <f t="shared" si="1"/>
        <v>0</v>
      </c>
      <c r="J49" s="767"/>
      <c r="K49" s="765"/>
      <c r="L49" s="762">
        <f t="shared" si="2"/>
        <v>0</v>
      </c>
      <c r="M49" s="767"/>
      <c r="N49" s="765"/>
      <c r="O49" s="762">
        <f t="shared" si="3"/>
        <v>0</v>
      </c>
      <c r="P49" s="767"/>
      <c r="Q49" s="765"/>
      <c r="R49" s="762">
        <f t="shared" si="4"/>
        <v>0</v>
      </c>
    </row>
    <row r="50" spans="1:18" s="776" customFormat="1" ht="33">
      <c r="A50" s="773" t="s">
        <v>711</v>
      </c>
      <c r="B50" s="765"/>
      <c r="C50" s="765"/>
      <c r="D50" s="757">
        <f t="shared" si="0"/>
        <v>0</v>
      </c>
      <c r="E50" s="766"/>
      <c r="F50" s="759"/>
      <c r="G50" s="767"/>
      <c r="H50" s="765"/>
      <c r="I50" s="762">
        <f t="shared" si="1"/>
        <v>0</v>
      </c>
      <c r="J50" s="767"/>
      <c r="K50" s="765"/>
      <c r="L50" s="762">
        <f t="shared" si="2"/>
        <v>0</v>
      </c>
      <c r="M50" s="767"/>
      <c r="N50" s="765"/>
      <c r="O50" s="762">
        <f t="shared" si="3"/>
        <v>0</v>
      </c>
      <c r="P50" s="767"/>
      <c r="Q50" s="765"/>
      <c r="R50" s="762">
        <f t="shared" si="4"/>
        <v>0</v>
      </c>
    </row>
    <row r="51" spans="1:18">
      <c r="A51" s="301" t="s">
        <v>733</v>
      </c>
      <c r="B51" s="473"/>
      <c r="C51" s="473"/>
      <c r="D51" s="478">
        <f t="shared" si="0"/>
        <v>0</v>
      </c>
      <c r="E51" s="281"/>
      <c r="F51" s="311"/>
      <c r="G51" s="483"/>
      <c r="H51" s="473"/>
      <c r="I51" s="480">
        <f t="shared" si="1"/>
        <v>0</v>
      </c>
      <c r="J51" s="483"/>
      <c r="K51" s="473"/>
      <c r="L51" s="480">
        <f t="shared" si="2"/>
        <v>0</v>
      </c>
      <c r="M51" s="483"/>
      <c r="N51" s="473"/>
      <c r="O51" s="480">
        <f t="shared" si="3"/>
        <v>0</v>
      </c>
      <c r="P51" s="483"/>
      <c r="Q51" s="473"/>
      <c r="R51" s="480">
        <f t="shared" si="4"/>
        <v>0</v>
      </c>
    </row>
    <row r="52" spans="1:18">
      <c r="A52" s="774" t="s">
        <v>707</v>
      </c>
      <c r="B52" s="765"/>
      <c r="C52" s="765"/>
      <c r="D52" s="757">
        <f t="shared" si="0"/>
        <v>0</v>
      </c>
      <c r="E52" s="766"/>
      <c r="F52" s="759"/>
      <c r="G52" s="767"/>
      <c r="H52" s="765"/>
      <c r="I52" s="762">
        <f t="shared" si="1"/>
        <v>0</v>
      </c>
      <c r="J52" s="767"/>
      <c r="K52" s="765"/>
      <c r="L52" s="762">
        <f t="shared" si="2"/>
        <v>0</v>
      </c>
      <c r="M52" s="767"/>
      <c r="N52" s="765"/>
      <c r="O52" s="762">
        <f t="shared" si="3"/>
        <v>0</v>
      </c>
      <c r="P52" s="767"/>
      <c r="Q52" s="765"/>
      <c r="R52" s="762">
        <f t="shared" si="4"/>
        <v>0</v>
      </c>
    </row>
    <row r="53" spans="1:18">
      <c r="A53" s="301" t="s">
        <v>734</v>
      </c>
      <c r="B53" s="473"/>
      <c r="C53" s="473"/>
      <c r="D53" s="478">
        <f t="shared" si="0"/>
        <v>0</v>
      </c>
      <c r="E53" s="281"/>
      <c r="F53" s="311"/>
      <c r="G53" s="483"/>
      <c r="H53" s="473"/>
      <c r="I53" s="480">
        <f t="shared" si="1"/>
        <v>0</v>
      </c>
      <c r="J53" s="483"/>
      <c r="K53" s="473"/>
      <c r="L53" s="480">
        <f t="shared" si="2"/>
        <v>0</v>
      </c>
      <c r="M53" s="483"/>
      <c r="N53" s="473"/>
      <c r="O53" s="480">
        <f t="shared" si="3"/>
        <v>0</v>
      </c>
      <c r="P53" s="483"/>
      <c r="Q53" s="473"/>
      <c r="R53" s="480">
        <f t="shared" si="4"/>
        <v>0</v>
      </c>
    </row>
    <row r="54" spans="1:18" s="791" customFormat="1">
      <c r="A54" s="774" t="s">
        <v>715</v>
      </c>
      <c r="B54" s="765"/>
      <c r="C54" s="765"/>
      <c r="D54" s="757">
        <f t="shared" si="0"/>
        <v>0</v>
      </c>
      <c r="E54" s="766"/>
      <c r="F54" s="759"/>
      <c r="G54" s="767"/>
      <c r="H54" s="765"/>
      <c r="I54" s="762">
        <f t="shared" si="1"/>
        <v>0</v>
      </c>
      <c r="J54" s="767"/>
      <c r="K54" s="765"/>
      <c r="L54" s="762">
        <f t="shared" si="2"/>
        <v>0</v>
      </c>
      <c r="M54" s="767"/>
      <c r="N54" s="765"/>
      <c r="O54" s="762">
        <f t="shared" si="3"/>
        <v>0</v>
      </c>
      <c r="P54" s="767"/>
      <c r="Q54" s="765"/>
      <c r="R54" s="762">
        <f t="shared" si="4"/>
        <v>0</v>
      </c>
    </row>
    <row r="55" spans="1:18">
      <c r="A55" s="300" t="s">
        <v>102</v>
      </c>
      <c r="B55" s="472">
        <f>SUM(B58:B66)</f>
        <v>0</v>
      </c>
      <c r="C55" s="472">
        <f>SUM(C58:C66)</f>
        <v>0</v>
      </c>
      <c r="D55" s="478">
        <f t="shared" si="0"/>
        <v>0</v>
      </c>
      <c r="E55" s="281"/>
      <c r="F55" s="311"/>
      <c r="G55" s="482">
        <f>SUM(G58:G66)</f>
        <v>0</v>
      </c>
      <c r="H55" s="472">
        <f>SUM(H58:H66)</f>
        <v>0</v>
      </c>
      <c r="I55" s="480">
        <f t="shared" si="1"/>
        <v>0</v>
      </c>
      <c r="J55" s="482">
        <f>SUM(J58:J66)</f>
        <v>0</v>
      </c>
      <c r="K55" s="472">
        <f>SUM(K58:K66)</f>
        <v>0</v>
      </c>
      <c r="L55" s="480">
        <f t="shared" si="2"/>
        <v>0</v>
      </c>
      <c r="M55" s="482">
        <f>SUM(M58:M66)</f>
        <v>0</v>
      </c>
      <c r="N55" s="472">
        <f>SUM(N58:N66)</f>
        <v>0</v>
      </c>
      <c r="O55" s="480">
        <f t="shared" si="3"/>
        <v>0</v>
      </c>
      <c r="P55" s="482">
        <f>SUM(P58:P66)</f>
        <v>0</v>
      </c>
      <c r="Q55" s="472">
        <f>SUM(Q58:Q66)</f>
        <v>0</v>
      </c>
      <c r="R55" s="480">
        <f t="shared" si="4"/>
        <v>0</v>
      </c>
    </row>
    <row r="56" spans="1:18">
      <c r="A56" s="802" t="s">
        <v>723</v>
      </c>
      <c r="B56" s="473"/>
      <c r="C56" s="473"/>
      <c r="D56" s="478">
        <f t="shared" si="0"/>
        <v>0</v>
      </c>
      <c r="E56" s="281"/>
      <c r="F56" s="311"/>
      <c r="G56" s="483"/>
      <c r="H56" s="473"/>
      <c r="I56" s="480">
        <f t="shared" si="1"/>
        <v>0</v>
      </c>
      <c r="J56" s="483"/>
      <c r="K56" s="473"/>
      <c r="L56" s="480">
        <f t="shared" si="2"/>
        <v>0</v>
      </c>
      <c r="M56" s="483"/>
      <c r="N56" s="473"/>
      <c r="O56" s="480">
        <f t="shared" si="3"/>
        <v>0</v>
      </c>
      <c r="P56" s="483"/>
      <c r="Q56" s="473"/>
      <c r="R56" s="480">
        <f t="shared" si="4"/>
        <v>0</v>
      </c>
    </row>
    <row r="57" spans="1:18" ht="18.75" customHeight="1">
      <c r="A57" s="301" t="s">
        <v>518</v>
      </c>
      <c r="B57" s="473"/>
      <c r="C57" s="473"/>
      <c r="D57" s="478">
        <f t="shared" ref="D57:D77" si="10">IF($B$77=0,0,ROUND(B57/$B$77,4))</f>
        <v>0</v>
      </c>
      <c r="E57" s="281"/>
      <c r="F57" s="311"/>
      <c r="G57" s="483"/>
      <c r="H57" s="473"/>
      <c r="I57" s="480">
        <f t="shared" ref="I57:I77" si="11">IF($G$77=0,0,ROUND(G57/$G$77,4))</f>
        <v>0</v>
      </c>
      <c r="J57" s="483"/>
      <c r="K57" s="473"/>
      <c r="L57" s="480">
        <f t="shared" ref="L57:L77" si="12">IF($J$77=0,0,ROUND(J57/$J$77,4))</f>
        <v>0</v>
      </c>
      <c r="M57" s="483"/>
      <c r="N57" s="473"/>
      <c r="O57" s="480">
        <f t="shared" ref="O57:O77" si="13">IF($M$77=0,0,ROUND(M57/$M$77,4))</f>
        <v>0</v>
      </c>
      <c r="P57" s="483"/>
      <c r="Q57" s="473"/>
      <c r="R57" s="480">
        <f t="shared" ref="R57:R77" si="14">IF($P$77=0,0,ROUND(P57/$P$77,4))</f>
        <v>0</v>
      </c>
    </row>
    <row r="58" spans="1:18">
      <c r="A58" s="301" t="s">
        <v>735</v>
      </c>
      <c r="B58" s="473"/>
      <c r="C58" s="473"/>
      <c r="D58" s="478">
        <f t="shared" si="10"/>
        <v>0</v>
      </c>
      <c r="E58" s="281"/>
      <c r="F58" s="311"/>
      <c r="G58" s="483"/>
      <c r="H58" s="473"/>
      <c r="I58" s="480">
        <f t="shared" si="11"/>
        <v>0</v>
      </c>
      <c r="J58" s="483"/>
      <c r="K58" s="473"/>
      <c r="L58" s="480">
        <f t="shared" si="12"/>
        <v>0</v>
      </c>
      <c r="M58" s="483"/>
      <c r="N58" s="473"/>
      <c r="O58" s="480">
        <f t="shared" si="13"/>
        <v>0</v>
      </c>
      <c r="P58" s="483"/>
      <c r="Q58" s="473"/>
      <c r="R58" s="480">
        <f t="shared" si="14"/>
        <v>0</v>
      </c>
    </row>
    <row r="59" spans="1:18">
      <c r="A59" s="301" t="s">
        <v>736</v>
      </c>
      <c r="B59" s="473"/>
      <c r="C59" s="473"/>
      <c r="D59" s="478">
        <f t="shared" si="10"/>
        <v>0</v>
      </c>
      <c r="E59" s="281"/>
      <c r="F59" s="311"/>
      <c r="G59" s="483"/>
      <c r="H59" s="473"/>
      <c r="I59" s="480">
        <f t="shared" si="11"/>
        <v>0</v>
      </c>
      <c r="J59" s="483"/>
      <c r="K59" s="473"/>
      <c r="L59" s="480">
        <f t="shared" si="12"/>
        <v>0</v>
      </c>
      <c r="M59" s="483"/>
      <c r="N59" s="473"/>
      <c r="O59" s="480">
        <f t="shared" si="13"/>
        <v>0</v>
      </c>
      <c r="P59" s="483"/>
      <c r="Q59" s="473"/>
      <c r="R59" s="480">
        <f t="shared" si="14"/>
        <v>0</v>
      </c>
    </row>
    <row r="60" spans="1:18">
      <c r="A60" s="301" t="s">
        <v>737</v>
      </c>
      <c r="B60" s="473"/>
      <c r="C60" s="473"/>
      <c r="D60" s="478">
        <f t="shared" si="10"/>
        <v>0</v>
      </c>
      <c r="E60" s="281"/>
      <c r="F60" s="311"/>
      <c r="G60" s="483"/>
      <c r="H60" s="473"/>
      <c r="I60" s="480">
        <f t="shared" si="11"/>
        <v>0</v>
      </c>
      <c r="J60" s="483"/>
      <c r="K60" s="473"/>
      <c r="L60" s="480">
        <f t="shared" si="12"/>
        <v>0</v>
      </c>
      <c r="M60" s="483"/>
      <c r="N60" s="473"/>
      <c r="O60" s="480">
        <f t="shared" si="13"/>
        <v>0</v>
      </c>
      <c r="P60" s="483"/>
      <c r="Q60" s="473"/>
      <c r="R60" s="480">
        <f t="shared" si="14"/>
        <v>0</v>
      </c>
    </row>
    <row r="61" spans="1:18">
      <c r="A61" s="301" t="s">
        <v>738</v>
      </c>
      <c r="B61" s="473"/>
      <c r="C61" s="473"/>
      <c r="D61" s="478">
        <f t="shared" si="10"/>
        <v>0</v>
      </c>
      <c r="E61" s="281"/>
      <c r="F61" s="311"/>
      <c r="G61" s="483"/>
      <c r="H61" s="473"/>
      <c r="I61" s="480">
        <f t="shared" si="11"/>
        <v>0</v>
      </c>
      <c r="J61" s="483"/>
      <c r="K61" s="473"/>
      <c r="L61" s="480">
        <f t="shared" si="12"/>
        <v>0</v>
      </c>
      <c r="M61" s="483"/>
      <c r="N61" s="473"/>
      <c r="O61" s="480">
        <f t="shared" si="13"/>
        <v>0</v>
      </c>
      <c r="P61" s="483"/>
      <c r="Q61" s="473"/>
      <c r="R61" s="480">
        <f t="shared" si="14"/>
        <v>0</v>
      </c>
    </row>
    <row r="62" spans="1:18">
      <c r="A62" s="301" t="s">
        <v>739</v>
      </c>
      <c r="B62" s="473"/>
      <c r="C62" s="473"/>
      <c r="D62" s="478">
        <f t="shared" si="10"/>
        <v>0</v>
      </c>
      <c r="E62" s="281"/>
      <c r="F62" s="311"/>
      <c r="G62" s="483"/>
      <c r="H62" s="473"/>
      <c r="I62" s="480">
        <f t="shared" si="11"/>
        <v>0</v>
      </c>
      <c r="J62" s="483"/>
      <c r="K62" s="473"/>
      <c r="L62" s="480">
        <f t="shared" si="12"/>
        <v>0</v>
      </c>
      <c r="M62" s="483"/>
      <c r="N62" s="473"/>
      <c r="O62" s="480">
        <f t="shared" si="13"/>
        <v>0</v>
      </c>
      <c r="P62" s="483"/>
      <c r="Q62" s="473"/>
      <c r="R62" s="480">
        <f t="shared" si="14"/>
        <v>0</v>
      </c>
    </row>
    <row r="63" spans="1:18">
      <c r="A63" s="301" t="s">
        <v>740</v>
      </c>
      <c r="B63" s="473"/>
      <c r="C63" s="473"/>
      <c r="D63" s="478">
        <f t="shared" si="10"/>
        <v>0</v>
      </c>
      <c r="E63" s="281"/>
      <c r="F63" s="311"/>
      <c r="G63" s="483"/>
      <c r="H63" s="473"/>
      <c r="I63" s="480">
        <f t="shared" si="11"/>
        <v>0</v>
      </c>
      <c r="J63" s="483"/>
      <c r="K63" s="473"/>
      <c r="L63" s="480">
        <f t="shared" si="12"/>
        <v>0</v>
      </c>
      <c r="M63" s="483"/>
      <c r="N63" s="473"/>
      <c r="O63" s="480">
        <f t="shared" si="13"/>
        <v>0</v>
      </c>
      <c r="P63" s="483"/>
      <c r="Q63" s="473"/>
      <c r="R63" s="480">
        <f t="shared" si="14"/>
        <v>0</v>
      </c>
    </row>
    <row r="64" spans="1:18">
      <c r="A64" s="301" t="s">
        <v>741</v>
      </c>
      <c r="B64" s="473"/>
      <c r="C64" s="473"/>
      <c r="D64" s="478">
        <f t="shared" si="10"/>
        <v>0</v>
      </c>
      <c r="E64" s="281"/>
      <c r="F64" s="311"/>
      <c r="G64" s="483"/>
      <c r="H64" s="473"/>
      <c r="I64" s="480">
        <f t="shared" si="11"/>
        <v>0</v>
      </c>
      <c r="J64" s="483"/>
      <c r="K64" s="473"/>
      <c r="L64" s="480">
        <f t="shared" si="12"/>
        <v>0</v>
      </c>
      <c r="M64" s="483"/>
      <c r="N64" s="473"/>
      <c r="O64" s="480">
        <f t="shared" si="13"/>
        <v>0</v>
      </c>
      <c r="P64" s="483"/>
      <c r="Q64" s="473"/>
      <c r="R64" s="480">
        <f t="shared" si="14"/>
        <v>0</v>
      </c>
    </row>
    <row r="65" spans="1:18">
      <c r="A65" s="301" t="s">
        <v>742</v>
      </c>
      <c r="B65" s="473"/>
      <c r="C65" s="473"/>
      <c r="D65" s="478">
        <f t="shared" si="10"/>
        <v>0</v>
      </c>
      <c r="E65" s="281"/>
      <c r="F65" s="311"/>
      <c r="G65" s="483"/>
      <c r="H65" s="473"/>
      <c r="I65" s="480">
        <f t="shared" si="11"/>
        <v>0</v>
      </c>
      <c r="J65" s="483"/>
      <c r="K65" s="473"/>
      <c r="L65" s="480">
        <f t="shared" si="12"/>
        <v>0</v>
      </c>
      <c r="M65" s="483"/>
      <c r="N65" s="473"/>
      <c r="O65" s="480">
        <f t="shared" si="13"/>
        <v>0</v>
      </c>
      <c r="P65" s="483"/>
      <c r="Q65" s="473"/>
      <c r="R65" s="480">
        <f t="shared" si="14"/>
        <v>0</v>
      </c>
    </row>
    <row r="66" spans="1:18">
      <c r="A66" s="301" t="s">
        <v>743</v>
      </c>
      <c r="B66" s="475"/>
      <c r="C66" s="475"/>
      <c r="D66" s="478">
        <f t="shared" si="10"/>
        <v>0</v>
      </c>
      <c r="E66" s="375"/>
      <c r="F66" s="311"/>
      <c r="G66" s="485"/>
      <c r="H66" s="475"/>
      <c r="I66" s="480">
        <f t="shared" si="11"/>
        <v>0</v>
      </c>
      <c r="J66" s="485"/>
      <c r="K66" s="475"/>
      <c r="L66" s="480">
        <f t="shared" si="12"/>
        <v>0</v>
      </c>
      <c r="M66" s="485"/>
      <c r="N66" s="475"/>
      <c r="O66" s="480">
        <f t="shared" si="13"/>
        <v>0</v>
      </c>
      <c r="P66" s="485"/>
      <c r="Q66" s="475"/>
      <c r="R66" s="480">
        <f t="shared" si="14"/>
        <v>0</v>
      </c>
    </row>
    <row r="67" spans="1:18" ht="18.75" customHeight="1">
      <c r="A67" s="302" t="s">
        <v>561</v>
      </c>
      <c r="B67" s="472">
        <f>B68+B69</f>
        <v>0</v>
      </c>
      <c r="C67" s="472">
        <f>C68+C69</f>
        <v>0</v>
      </c>
      <c r="D67" s="478">
        <f t="shared" si="10"/>
        <v>0</v>
      </c>
      <c r="E67" s="281"/>
      <c r="F67" s="311"/>
      <c r="G67" s="482">
        <f>G68+G69</f>
        <v>0</v>
      </c>
      <c r="H67" s="472">
        <f>H68+H69</f>
        <v>0</v>
      </c>
      <c r="I67" s="480">
        <f t="shared" si="11"/>
        <v>0</v>
      </c>
      <c r="J67" s="482">
        <f>J68+J69</f>
        <v>0</v>
      </c>
      <c r="K67" s="472">
        <f>K68+K69</f>
        <v>0</v>
      </c>
      <c r="L67" s="480">
        <f t="shared" si="12"/>
        <v>0</v>
      </c>
      <c r="M67" s="482">
        <f>M68+M69</f>
        <v>0</v>
      </c>
      <c r="N67" s="472">
        <f>N68+N69</f>
        <v>0</v>
      </c>
      <c r="O67" s="480">
        <f t="shared" si="13"/>
        <v>0</v>
      </c>
      <c r="P67" s="482">
        <f>P68+P69</f>
        <v>0</v>
      </c>
      <c r="Q67" s="472">
        <f>Q68+Q69</f>
        <v>0</v>
      </c>
      <c r="R67" s="480">
        <f t="shared" si="14"/>
        <v>0</v>
      </c>
    </row>
    <row r="68" spans="1:18" ht="18.75" customHeight="1">
      <c r="A68" s="300" t="s">
        <v>519</v>
      </c>
      <c r="B68" s="473"/>
      <c r="C68" s="473"/>
      <c r="D68" s="478">
        <f t="shared" si="10"/>
        <v>0</v>
      </c>
      <c r="E68" s="281"/>
      <c r="F68" s="311"/>
      <c r="G68" s="483"/>
      <c r="H68" s="473"/>
      <c r="I68" s="480">
        <f t="shared" si="11"/>
        <v>0</v>
      </c>
      <c r="J68" s="483"/>
      <c r="K68" s="473"/>
      <c r="L68" s="480">
        <f t="shared" si="12"/>
        <v>0</v>
      </c>
      <c r="M68" s="483"/>
      <c r="N68" s="473"/>
      <c r="O68" s="480">
        <f t="shared" si="13"/>
        <v>0</v>
      </c>
      <c r="P68" s="483"/>
      <c r="Q68" s="473"/>
      <c r="R68" s="480">
        <f t="shared" si="14"/>
        <v>0</v>
      </c>
    </row>
    <row r="69" spans="1:18" ht="18.75" customHeight="1">
      <c r="A69" s="300" t="s">
        <v>520</v>
      </c>
      <c r="B69" s="473"/>
      <c r="C69" s="473"/>
      <c r="D69" s="478">
        <f t="shared" si="10"/>
        <v>0</v>
      </c>
      <c r="E69" s="281"/>
      <c r="F69" s="311"/>
      <c r="G69" s="483"/>
      <c r="H69" s="473"/>
      <c r="I69" s="480">
        <f t="shared" si="11"/>
        <v>0</v>
      </c>
      <c r="J69" s="483"/>
      <c r="K69" s="473"/>
      <c r="L69" s="480">
        <f t="shared" si="12"/>
        <v>0</v>
      </c>
      <c r="M69" s="483"/>
      <c r="N69" s="473"/>
      <c r="O69" s="480">
        <f t="shared" si="13"/>
        <v>0</v>
      </c>
      <c r="P69" s="483"/>
      <c r="Q69" s="473"/>
      <c r="R69" s="480">
        <f t="shared" si="14"/>
        <v>0</v>
      </c>
    </row>
    <row r="70" spans="1:18" ht="18.75" customHeight="1">
      <c r="A70" s="302" t="s">
        <v>521</v>
      </c>
      <c r="B70" s="472">
        <f>SUM(B15,B18,B38,B67)</f>
        <v>0</v>
      </c>
      <c r="C70" s="472">
        <f>SUM(C15,C18,C38,C67)</f>
        <v>0</v>
      </c>
      <c r="D70" s="478">
        <f t="shared" si="10"/>
        <v>0</v>
      </c>
      <c r="E70" s="281"/>
      <c r="F70" s="311"/>
      <c r="G70" s="482">
        <f>SUM(G15,G18,G38,G67)</f>
        <v>0</v>
      </c>
      <c r="H70" s="472">
        <f>SUM(H15,H18,H38,H67)</f>
        <v>0</v>
      </c>
      <c r="I70" s="480">
        <f t="shared" si="11"/>
        <v>0</v>
      </c>
      <c r="J70" s="482">
        <f>SUM(J15,J18,J38,J67)</f>
        <v>0</v>
      </c>
      <c r="K70" s="472">
        <f>SUM(K15,K18,K38,K67)</f>
        <v>0</v>
      </c>
      <c r="L70" s="480">
        <f t="shared" si="12"/>
        <v>0</v>
      </c>
      <c r="M70" s="482">
        <f>SUM(M15,M18,M38,M67)</f>
        <v>0</v>
      </c>
      <c r="N70" s="472">
        <f>SUM(N15,N18,N38,N67)</f>
        <v>0</v>
      </c>
      <c r="O70" s="480">
        <f t="shared" si="13"/>
        <v>0</v>
      </c>
      <c r="P70" s="482">
        <f>SUM(P15,P18,P38,P67)</f>
        <v>0</v>
      </c>
      <c r="Q70" s="472">
        <f>SUM(Q15,Q18,Q38,Q67)</f>
        <v>0</v>
      </c>
      <c r="R70" s="480">
        <f t="shared" si="14"/>
        <v>0</v>
      </c>
    </row>
    <row r="71" spans="1:18" ht="18.75" customHeight="1">
      <c r="A71" s="302" t="s">
        <v>522</v>
      </c>
      <c r="B71" s="473"/>
      <c r="C71" s="473"/>
      <c r="D71" s="478">
        <f t="shared" si="10"/>
        <v>0</v>
      </c>
      <c r="E71" s="281"/>
      <c r="F71" s="311"/>
      <c r="G71" s="483"/>
      <c r="H71" s="473"/>
      <c r="I71" s="480">
        <f t="shared" si="11"/>
        <v>0</v>
      </c>
      <c r="J71" s="483"/>
      <c r="K71" s="473"/>
      <c r="L71" s="480">
        <f t="shared" si="12"/>
        <v>0</v>
      </c>
      <c r="M71" s="483"/>
      <c r="N71" s="473"/>
      <c r="O71" s="480">
        <f t="shared" si="13"/>
        <v>0</v>
      </c>
      <c r="P71" s="483"/>
      <c r="Q71" s="473"/>
      <c r="R71" s="480">
        <f t="shared" si="14"/>
        <v>0</v>
      </c>
    </row>
    <row r="72" spans="1:18" ht="18.75" customHeight="1">
      <c r="A72" s="302" t="s">
        <v>523</v>
      </c>
      <c r="B72" s="472">
        <f>B70-B71</f>
        <v>0</v>
      </c>
      <c r="C72" s="472">
        <f>C70-C71</f>
        <v>0</v>
      </c>
      <c r="D72" s="478">
        <f t="shared" si="10"/>
        <v>0</v>
      </c>
      <c r="E72" s="324"/>
      <c r="F72" s="325"/>
      <c r="G72" s="482">
        <f>G70-G71</f>
        <v>0</v>
      </c>
      <c r="H72" s="472">
        <f>H70-H71</f>
        <v>0</v>
      </c>
      <c r="I72" s="480">
        <f t="shared" si="11"/>
        <v>0</v>
      </c>
      <c r="J72" s="482">
        <f>J70-J71</f>
        <v>0</v>
      </c>
      <c r="K72" s="472">
        <f>K70-K71</f>
        <v>0</v>
      </c>
      <c r="L72" s="480">
        <f t="shared" si="12"/>
        <v>0</v>
      </c>
      <c r="M72" s="482">
        <f>M70-M71</f>
        <v>0</v>
      </c>
      <c r="N72" s="472">
        <f>N70-N71</f>
        <v>0</v>
      </c>
      <c r="O72" s="480">
        <f t="shared" si="13"/>
        <v>0</v>
      </c>
      <c r="P72" s="482">
        <f>P70-P71</f>
        <v>0</v>
      </c>
      <c r="Q72" s="472">
        <f>Q70-Q71</f>
        <v>0</v>
      </c>
      <c r="R72" s="480">
        <f t="shared" si="14"/>
        <v>0</v>
      </c>
    </row>
    <row r="73" spans="1:18" ht="18.75" customHeight="1">
      <c r="A73" s="303" t="s">
        <v>524</v>
      </c>
      <c r="B73" s="473"/>
      <c r="C73" s="476"/>
      <c r="D73" s="478">
        <f t="shared" si="10"/>
        <v>0</v>
      </c>
      <c r="E73" s="324"/>
      <c r="F73" s="325"/>
      <c r="G73" s="483"/>
      <c r="H73" s="473"/>
      <c r="I73" s="480">
        <f t="shared" si="11"/>
        <v>0</v>
      </c>
      <c r="J73" s="483"/>
      <c r="K73" s="473"/>
      <c r="L73" s="480">
        <f t="shared" si="12"/>
        <v>0</v>
      </c>
      <c r="M73" s="483"/>
      <c r="N73" s="473"/>
      <c r="O73" s="480">
        <f t="shared" si="13"/>
        <v>0</v>
      </c>
      <c r="P73" s="483"/>
      <c r="Q73" s="473"/>
      <c r="R73" s="480">
        <f t="shared" si="14"/>
        <v>0</v>
      </c>
    </row>
    <row r="74" spans="1:18" ht="18.75" customHeight="1">
      <c r="A74" s="310" t="s">
        <v>534</v>
      </c>
      <c r="B74" s="473"/>
      <c r="C74" s="476"/>
      <c r="D74" s="478">
        <f t="shared" si="10"/>
        <v>0</v>
      </c>
      <c r="E74" s="324"/>
      <c r="F74" s="325"/>
      <c r="G74" s="483"/>
      <c r="H74" s="473"/>
      <c r="I74" s="480">
        <f t="shared" si="11"/>
        <v>0</v>
      </c>
      <c r="J74" s="483"/>
      <c r="K74" s="473"/>
      <c r="L74" s="480">
        <f t="shared" si="12"/>
        <v>0</v>
      </c>
      <c r="M74" s="483"/>
      <c r="N74" s="473"/>
      <c r="O74" s="480">
        <f t="shared" si="13"/>
        <v>0</v>
      </c>
      <c r="P74" s="483"/>
      <c r="Q74" s="473"/>
      <c r="R74" s="480">
        <f t="shared" si="14"/>
        <v>0</v>
      </c>
    </row>
    <row r="75" spans="1:18" ht="18.75" customHeight="1">
      <c r="A75" s="302" t="s">
        <v>525</v>
      </c>
      <c r="B75" s="473"/>
      <c r="C75" s="476"/>
      <c r="D75" s="478">
        <f t="shared" si="10"/>
        <v>0</v>
      </c>
      <c r="E75" s="324"/>
      <c r="F75" s="325"/>
      <c r="G75" s="483"/>
      <c r="H75" s="473"/>
      <c r="I75" s="480">
        <f t="shared" si="11"/>
        <v>0</v>
      </c>
      <c r="J75" s="483"/>
      <c r="K75" s="473"/>
      <c r="L75" s="480">
        <f t="shared" si="12"/>
        <v>0</v>
      </c>
      <c r="M75" s="483"/>
      <c r="N75" s="473"/>
      <c r="O75" s="480">
        <f t="shared" si="13"/>
        <v>0</v>
      </c>
      <c r="P75" s="483"/>
      <c r="Q75" s="473"/>
      <c r="R75" s="480">
        <f t="shared" si="14"/>
        <v>0</v>
      </c>
    </row>
    <row r="76" spans="1:18" ht="18.75" customHeight="1">
      <c r="A76" s="303" t="s">
        <v>527</v>
      </c>
      <c r="B76" s="472">
        <f>B70+B73+B75</f>
        <v>0</v>
      </c>
      <c r="C76" s="472">
        <f>C70+C73+C75</f>
        <v>0</v>
      </c>
      <c r="D76" s="478">
        <f t="shared" si="10"/>
        <v>0</v>
      </c>
      <c r="E76" s="324"/>
      <c r="F76" s="325"/>
      <c r="G76" s="482">
        <f>G70+G73+G75</f>
        <v>0</v>
      </c>
      <c r="H76" s="486">
        <f>H70+H73+H75</f>
        <v>0</v>
      </c>
      <c r="I76" s="480">
        <f t="shared" si="11"/>
        <v>0</v>
      </c>
      <c r="J76" s="482">
        <f>J70+J73+J75</f>
        <v>0</v>
      </c>
      <c r="K76" s="486">
        <f>K70+K73+K75</f>
        <v>0</v>
      </c>
      <c r="L76" s="480">
        <f t="shared" si="12"/>
        <v>0</v>
      </c>
      <c r="M76" s="482">
        <f>M70+M73+M75</f>
        <v>0</v>
      </c>
      <c r="N76" s="486">
        <f>N70+N73+N75</f>
        <v>0</v>
      </c>
      <c r="O76" s="480">
        <f t="shared" si="13"/>
        <v>0</v>
      </c>
      <c r="P76" s="482">
        <f>P70+P73+P75</f>
        <v>0</v>
      </c>
      <c r="Q76" s="486">
        <f>Q70+Q73+Q75</f>
        <v>0</v>
      </c>
      <c r="R76" s="480">
        <f t="shared" si="14"/>
        <v>0</v>
      </c>
    </row>
    <row r="77" spans="1:18" ht="18.75" customHeight="1" thickBot="1">
      <c r="A77" s="328" t="s">
        <v>630</v>
      </c>
      <c r="B77" s="477">
        <f>B72+B73+B75</f>
        <v>0</v>
      </c>
      <c r="C77" s="477">
        <f>C72+C73+C75</f>
        <v>0</v>
      </c>
      <c r="D77" s="479">
        <f t="shared" si="10"/>
        <v>0</v>
      </c>
      <c r="E77" s="326"/>
      <c r="F77" s="327"/>
      <c r="G77" s="487">
        <f>G72+G73+G75</f>
        <v>0</v>
      </c>
      <c r="H77" s="488">
        <f>H72+H73+H75</f>
        <v>0</v>
      </c>
      <c r="I77" s="481">
        <f t="shared" si="11"/>
        <v>0</v>
      </c>
      <c r="J77" s="487">
        <f>J72+J73+J75</f>
        <v>0</v>
      </c>
      <c r="K77" s="488">
        <f>K72+K73+K75</f>
        <v>0</v>
      </c>
      <c r="L77" s="481">
        <f t="shared" si="12"/>
        <v>0</v>
      </c>
      <c r="M77" s="487">
        <f>M72+M73+M75</f>
        <v>0</v>
      </c>
      <c r="N77" s="488">
        <f>N72+N73+N75</f>
        <v>0</v>
      </c>
      <c r="O77" s="481">
        <f t="shared" si="13"/>
        <v>0</v>
      </c>
      <c r="P77" s="487">
        <f>P72+P73+P75</f>
        <v>0</v>
      </c>
      <c r="Q77" s="488">
        <f>Q72+Q73+Q75</f>
        <v>0</v>
      </c>
      <c r="R77" s="481">
        <f t="shared" si="14"/>
        <v>0</v>
      </c>
    </row>
    <row r="78" spans="1:18" ht="18.75" customHeight="1" thickBot="1">
      <c r="A78" s="329" t="s">
        <v>526</v>
      </c>
      <c r="B78" s="489"/>
      <c r="C78" s="490"/>
      <c r="D78" s="491" t="s">
        <v>105</v>
      </c>
      <c r="E78" s="491" t="s">
        <v>105</v>
      </c>
      <c r="F78" s="492" t="s">
        <v>105</v>
      </c>
      <c r="G78" s="493"/>
      <c r="H78" s="494"/>
      <c r="I78" s="492" t="s">
        <v>105</v>
      </c>
      <c r="J78" s="493"/>
      <c r="K78" s="494"/>
      <c r="L78" s="495" t="s">
        <v>105</v>
      </c>
      <c r="M78" s="496" t="s">
        <v>105</v>
      </c>
      <c r="N78" s="497" t="s">
        <v>105</v>
      </c>
      <c r="O78" s="495" t="s">
        <v>105</v>
      </c>
      <c r="P78" s="496" t="s">
        <v>105</v>
      </c>
      <c r="Q78" s="497" t="s">
        <v>105</v>
      </c>
      <c r="R78" s="495" t="s">
        <v>105</v>
      </c>
    </row>
    <row r="79" spans="1:18">
      <c r="A79" s="13" t="s">
        <v>454</v>
      </c>
      <c r="C79" s="80"/>
    </row>
    <row r="80" spans="1:18">
      <c r="A80" s="239"/>
      <c r="C80" s="80"/>
    </row>
    <row r="81" spans="1:10">
      <c r="A81" s="239"/>
      <c r="C81" s="80"/>
    </row>
    <row r="82" spans="1:10" ht="17.25" thickBot="1">
      <c r="A82" s="3" t="s">
        <v>479</v>
      </c>
      <c r="G82" s="3" t="s">
        <v>608</v>
      </c>
    </row>
    <row r="83" spans="1:10" ht="33">
      <c r="A83" s="828" t="s">
        <v>478</v>
      </c>
      <c r="B83" s="830" t="s">
        <v>470</v>
      </c>
      <c r="C83" s="831"/>
      <c r="D83" s="286" t="s">
        <v>481</v>
      </c>
      <c r="E83" s="227" t="s">
        <v>473</v>
      </c>
      <c r="F83" s="227" t="s">
        <v>474</v>
      </c>
      <c r="G83" s="283" t="s">
        <v>476</v>
      </c>
    </row>
    <row r="84" spans="1:10" ht="18.75" customHeight="1">
      <c r="A84" s="829"/>
      <c r="B84" s="313" t="s">
        <v>537</v>
      </c>
      <c r="C84" s="314" t="s">
        <v>538</v>
      </c>
      <c r="D84" s="315" t="s">
        <v>537</v>
      </c>
      <c r="E84" s="316" t="s">
        <v>539</v>
      </c>
      <c r="F84" s="316" t="s">
        <v>536</v>
      </c>
      <c r="G84" s="317" t="s">
        <v>536</v>
      </c>
    </row>
    <row r="85" spans="1:10" ht="18.75" customHeight="1">
      <c r="A85" s="284" t="s">
        <v>328</v>
      </c>
      <c r="B85" s="498">
        <f>B15+B21+B36</f>
        <v>0</v>
      </c>
      <c r="C85" s="508">
        <f t="shared" ref="C85:C90" si="15">IF(($C$147-$D$147-$E$147)=0,0,ROUND(B85/($C$147-$D$147-$E$147),4))</f>
        <v>0</v>
      </c>
      <c r="D85" s="501">
        <f>G15+G21+G36</f>
        <v>0</v>
      </c>
      <c r="E85" s="498">
        <f>J15+J21+J36</f>
        <v>0</v>
      </c>
      <c r="F85" s="498">
        <f>M15+M21+M36</f>
        <v>0</v>
      </c>
      <c r="G85" s="504">
        <f>P15+P21+P36</f>
        <v>0</v>
      </c>
    </row>
    <row r="86" spans="1:10" ht="18.75" customHeight="1">
      <c r="A86" s="775" t="s">
        <v>329</v>
      </c>
      <c r="B86" s="778">
        <f>B20-B21+B24+B32+B35-B36-B37+B45+B61</f>
        <v>0</v>
      </c>
      <c r="C86" s="508">
        <f t="shared" si="15"/>
        <v>0</v>
      </c>
      <c r="D86" s="778">
        <f>G20-G21+G24+G32+G35-G36-G37+G45+G61</f>
        <v>0</v>
      </c>
      <c r="E86" s="778">
        <f>J20-J21+J24+J32+J35-J36-J37+J45+J61</f>
        <v>0</v>
      </c>
      <c r="F86" s="778">
        <f>M20-M21+M24+M32+M35-M36-M37+M45+M61</f>
        <v>0</v>
      </c>
      <c r="G86" s="778">
        <f>P20-P21+P24+P32+P35-P36-P37+P45+P61</f>
        <v>0</v>
      </c>
    </row>
    <row r="87" spans="1:10" ht="18.75" customHeight="1">
      <c r="A87" s="775" t="s">
        <v>330</v>
      </c>
      <c r="B87" s="790">
        <f>B31-B32-B33-B34+B38-B41-B45-B49-B50-B51-B54-B57-B61-B63</f>
        <v>0</v>
      </c>
      <c r="C87" s="508">
        <f t="shared" si="15"/>
        <v>0</v>
      </c>
      <c r="D87" s="790">
        <f>G31-G32-G33-G34+G38-G41-G45-G49-G50-G51-G54-G57-G61-G63</f>
        <v>0</v>
      </c>
      <c r="E87" s="790">
        <f>J31-J32-J33-J34+J38-J41-J45-J49-J50-J51-J54-J57-J61-J63</f>
        <v>0</v>
      </c>
      <c r="F87" s="790">
        <f>M31-M32-M33-M34+M38-M41-M45-M49-M50-M51-M54-M57-M61-M63</f>
        <v>0</v>
      </c>
      <c r="G87" s="790">
        <f>P31-P32-P33-P34+P38-P41-P45-P49-P50-P51-P54-P57-P61-P63</f>
        <v>0</v>
      </c>
    </row>
    <row r="88" spans="1:10" ht="18.75" customHeight="1">
      <c r="A88" s="775" t="s">
        <v>331</v>
      </c>
      <c r="B88" s="778">
        <f>B27+B28+B33+B34+B49+B50+B54+B63+B67</f>
        <v>0</v>
      </c>
      <c r="C88" s="508">
        <f t="shared" si="15"/>
        <v>0</v>
      </c>
      <c r="D88" s="778">
        <f>G27+G28+G33+G34+G49+G50+G54+G63+G67</f>
        <v>0</v>
      </c>
      <c r="E88" s="778">
        <f>J27+J28+J33+J34+J49+J50+J54+J63+J67</f>
        <v>0</v>
      </c>
      <c r="F88" s="778">
        <f>M27+M28+M33+M34+M49+M50+M54+M63+M67</f>
        <v>0</v>
      </c>
      <c r="G88" s="778">
        <f>P27+P28+P33+P34+P49+P50+P54+P63+P67</f>
        <v>0</v>
      </c>
    </row>
    <row r="89" spans="1:10" ht="18.75" customHeight="1" thickBot="1">
      <c r="A89" s="781" t="s">
        <v>332</v>
      </c>
      <c r="B89" s="500">
        <f>B25+B26+B29+B37+B51</f>
        <v>0</v>
      </c>
      <c r="C89" s="509">
        <f t="shared" si="15"/>
        <v>0</v>
      </c>
      <c r="D89" s="500">
        <f>G25+G26+G29+G37+G51</f>
        <v>0</v>
      </c>
      <c r="E89" s="500">
        <f>J25+J26+J29+J37+J51</f>
        <v>0</v>
      </c>
      <c r="F89" s="500">
        <f>M25+M26+M29+M37+M51</f>
        <v>0</v>
      </c>
      <c r="G89" s="500">
        <f>P25+P26+P29+P37+P51</f>
        <v>0</v>
      </c>
    </row>
    <row r="90" spans="1:10" ht="18.75" customHeight="1" thickTop="1">
      <c r="A90" s="216" t="s">
        <v>333</v>
      </c>
      <c r="B90" s="500">
        <f>B17+B35+B55+B69</f>
        <v>0</v>
      </c>
      <c r="C90" s="510">
        <f t="shared" si="15"/>
        <v>0</v>
      </c>
      <c r="D90" s="503">
        <f>G17+G35+G55+G69</f>
        <v>0</v>
      </c>
      <c r="E90" s="500">
        <f>J17+J35+J55+J69</f>
        <v>0</v>
      </c>
      <c r="F90" s="500">
        <f>M17+M35+M55+M69</f>
        <v>0</v>
      </c>
      <c r="G90" s="505">
        <f>P17+P35+P55+P69</f>
        <v>0</v>
      </c>
    </row>
    <row r="91" spans="1:10" ht="18.75" customHeight="1" thickBot="1">
      <c r="A91" s="268" t="s">
        <v>334</v>
      </c>
      <c r="B91" s="499">
        <f>B78</f>
        <v>0</v>
      </c>
      <c r="C91" s="509">
        <f>IF(C6=0,0,ROUND(B91/C6,4))</f>
        <v>0</v>
      </c>
      <c r="D91" s="502">
        <f>G78</f>
        <v>0</v>
      </c>
      <c r="E91" s="499">
        <f>J78</f>
        <v>0</v>
      </c>
      <c r="F91" s="506" t="s">
        <v>105</v>
      </c>
      <c r="G91" s="507" t="s">
        <v>105</v>
      </c>
    </row>
    <row r="92" spans="1:10" ht="18.75" customHeight="1" thickTop="1" thickBot="1">
      <c r="A92" s="285" t="s">
        <v>335</v>
      </c>
      <c r="B92" s="951">
        <f>B85+J101-B101</f>
        <v>0</v>
      </c>
      <c r="C92" s="511">
        <f>IF(($C$147-$D$147-$E$147)=0,0,ROUND(B92/($C$147-$D$147-$E$147),4))</f>
        <v>0</v>
      </c>
      <c r="D92" s="512" t="s">
        <v>528</v>
      </c>
      <c r="E92" s="513" t="s">
        <v>105</v>
      </c>
      <c r="F92" s="513" t="s">
        <v>105</v>
      </c>
      <c r="G92" s="514" t="s">
        <v>105</v>
      </c>
    </row>
    <row r="95" spans="1:10">
      <c r="A95" s="72" t="s">
        <v>557</v>
      </c>
    </row>
    <row r="96" spans="1:10" ht="17.25" thickBot="1">
      <c r="A96" s="72" t="s">
        <v>282</v>
      </c>
      <c r="J96" s="3" t="s">
        <v>608</v>
      </c>
    </row>
    <row r="97" spans="1:10">
      <c r="A97" s="835" t="s">
        <v>570</v>
      </c>
      <c r="B97" s="837" t="s">
        <v>76</v>
      </c>
      <c r="C97" s="838"/>
      <c r="D97" s="838"/>
      <c r="E97" s="838"/>
      <c r="F97" s="838"/>
      <c r="G97" s="838"/>
      <c r="H97" s="838"/>
      <c r="I97" s="838"/>
      <c r="J97" s="839"/>
    </row>
    <row r="98" spans="1:10">
      <c r="A98" s="836"/>
      <c r="B98" s="122" t="s">
        <v>77</v>
      </c>
      <c r="C98" s="122" t="s">
        <v>78</v>
      </c>
      <c r="D98" s="122" t="s">
        <v>79</v>
      </c>
      <c r="E98" s="122" t="s">
        <v>80</v>
      </c>
      <c r="F98" s="122" t="s">
        <v>81</v>
      </c>
      <c r="G98" s="122" t="s">
        <v>82</v>
      </c>
      <c r="H98" s="122" t="s">
        <v>83</v>
      </c>
      <c r="I98" s="9" t="s">
        <v>447</v>
      </c>
      <c r="J98" s="123" t="s">
        <v>540</v>
      </c>
    </row>
    <row r="99" spans="1:10">
      <c r="A99" s="124" t="s">
        <v>84</v>
      </c>
      <c r="B99" s="515">
        <f>B107+B108</f>
        <v>0</v>
      </c>
      <c r="C99" s="515">
        <f>C107+C108</f>
        <v>0</v>
      </c>
      <c r="D99" s="515">
        <f>D107+D108</f>
        <v>0</v>
      </c>
      <c r="E99" s="516">
        <f t="shared" ref="E99:H99" si="16">E107+E108</f>
        <v>0</v>
      </c>
      <c r="F99" s="516">
        <f t="shared" si="16"/>
        <v>0</v>
      </c>
      <c r="G99" s="516">
        <f t="shared" si="16"/>
        <v>0</v>
      </c>
      <c r="H99" s="516">
        <f t="shared" si="16"/>
        <v>0</v>
      </c>
      <c r="I99" s="516">
        <f>I107+I108</f>
        <v>0</v>
      </c>
      <c r="J99" s="517">
        <f>J107+J108</f>
        <v>0</v>
      </c>
    </row>
    <row r="100" spans="1:10">
      <c r="A100" s="307" t="s">
        <v>85</v>
      </c>
      <c r="B100" s="518"/>
      <c r="C100" s="518"/>
      <c r="D100" s="518"/>
      <c r="E100" s="519"/>
      <c r="F100" s="519"/>
      <c r="G100" s="519"/>
      <c r="H100" s="519"/>
      <c r="I100" s="520" t="s">
        <v>105</v>
      </c>
      <c r="J100" s="517">
        <f>SUM(B100:I100)</f>
        <v>0</v>
      </c>
    </row>
    <row r="101" spans="1:10">
      <c r="A101" s="307" t="s">
        <v>223</v>
      </c>
      <c r="B101" s="518"/>
      <c r="C101" s="518"/>
      <c r="D101" s="518"/>
      <c r="E101" s="519"/>
      <c r="F101" s="519"/>
      <c r="G101" s="519"/>
      <c r="H101" s="519"/>
      <c r="I101" s="520" t="s">
        <v>105</v>
      </c>
      <c r="J101" s="517">
        <f>SUM(B101:I101)</f>
        <v>0</v>
      </c>
    </row>
    <row r="102" spans="1:10">
      <c r="A102" s="307" t="s">
        <v>212</v>
      </c>
      <c r="B102" s="518"/>
      <c r="C102" s="518"/>
      <c r="D102" s="518"/>
      <c r="E102" s="519"/>
      <c r="F102" s="519"/>
      <c r="G102" s="519"/>
      <c r="H102" s="519"/>
      <c r="I102" s="520" t="s">
        <v>105</v>
      </c>
      <c r="J102" s="517">
        <f t="shared" ref="J102:J106" si="17">SUM(B102:I102)</f>
        <v>0</v>
      </c>
    </row>
    <row r="103" spans="1:10">
      <c r="A103" s="308" t="s">
        <v>213</v>
      </c>
      <c r="B103" s="521"/>
      <c r="C103" s="521"/>
      <c r="D103" s="521"/>
      <c r="E103" s="519"/>
      <c r="F103" s="519"/>
      <c r="G103" s="519"/>
      <c r="H103" s="519"/>
      <c r="I103" s="520" t="s">
        <v>105</v>
      </c>
      <c r="J103" s="517">
        <f t="shared" si="17"/>
        <v>0</v>
      </c>
    </row>
    <row r="104" spans="1:10">
      <c r="A104" s="309" t="s">
        <v>214</v>
      </c>
      <c r="B104" s="522"/>
      <c r="C104" s="522"/>
      <c r="D104" s="522"/>
      <c r="E104" s="523"/>
      <c r="F104" s="523"/>
      <c r="G104" s="523"/>
      <c r="H104" s="523"/>
      <c r="I104" s="524"/>
      <c r="J104" s="517">
        <f>SUM(B104:I104)</f>
        <v>0</v>
      </c>
    </row>
    <row r="105" spans="1:10">
      <c r="A105" s="309" t="s">
        <v>215</v>
      </c>
      <c r="B105" s="522"/>
      <c r="C105" s="522"/>
      <c r="D105" s="522"/>
      <c r="E105" s="523"/>
      <c r="F105" s="523"/>
      <c r="G105" s="523"/>
      <c r="H105" s="523"/>
      <c r="I105" s="523"/>
      <c r="J105" s="517">
        <f t="shared" si="17"/>
        <v>0</v>
      </c>
    </row>
    <row r="106" spans="1:10">
      <c r="A106" s="309" t="s">
        <v>216</v>
      </c>
      <c r="B106" s="522"/>
      <c r="C106" s="522"/>
      <c r="D106" s="522"/>
      <c r="E106" s="523"/>
      <c r="F106" s="523"/>
      <c r="G106" s="523"/>
      <c r="H106" s="523"/>
      <c r="I106" s="523"/>
      <c r="J106" s="517">
        <f t="shared" si="17"/>
        <v>0</v>
      </c>
    </row>
    <row r="107" spans="1:10">
      <c r="A107" s="305" t="s">
        <v>220</v>
      </c>
      <c r="B107" s="525">
        <f>SUM(B100:B106)</f>
        <v>0</v>
      </c>
      <c r="C107" s="525">
        <f>SUM(C100:C106)</f>
        <v>0</v>
      </c>
      <c r="D107" s="525">
        <f>SUM(D100:D106)</f>
        <v>0</v>
      </c>
      <c r="E107" s="526">
        <f>SUM(E100:E106)</f>
        <v>0</v>
      </c>
      <c r="F107" s="526">
        <f t="shared" ref="F107:H107" si="18">SUM(F100:F106)</f>
        <v>0</v>
      </c>
      <c r="G107" s="526">
        <f t="shared" si="18"/>
        <v>0</v>
      </c>
      <c r="H107" s="526">
        <f t="shared" si="18"/>
        <v>0</v>
      </c>
      <c r="I107" s="526">
        <f>SUM(I100:I106)</f>
        <v>0</v>
      </c>
      <c r="J107" s="517">
        <f>SUM(J100:J106)</f>
        <v>0</v>
      </c>
    </row>
    <row r="108" spans="1:10" ht="18" customHeight="1" thickBot="1">
      <c r="A108" s="306" t="s">
        <v>218</v>
      </c>
      <c r="B108" s="527"/>
      <c r="C108" s="528"/>
      <c r="D108" s="528"/>
      <c r="E108" s="529"/>
      <c r="F108" s="529"/>
      <c r="G108" s="529"/>
      <c r="H108" s="529"/>
      <c r="I108" s="529"/>
      <c r="J108" s="530">
        <f>SUM(B108:I108)</f>
        <v>0</v>
      </c>
    </row>
    <row r="109" spans="1:10" ht="12" customHeight="1">
      <c r="J109" s="354"/>
    </row>
    <row r="110" spans="1:10" ht="17.25" thickBot="1">
      <c r="A110" s="72" t="s">
        <v>573</v>
      </c>
      <c r="J110" s="3" t="s">
        <v>608</v>
      </c>
    </row>
    <row r="111" spans="1:10">
      <c r="A111" s="835" t="s">
        <v>572</v>
      </c>
      <c r="B111" s="837" t="s">
        <v>76</v>
      </c>
      <c r="C111" s="838"/>
      <c r="D111" s="838"/>
      <c r="E111" s="838"/>
      <c r="F111" s="838"/>
      <c r="G111" s="838"/>
      <c r="H111" s="838"/>
      <c r="I111" s="838"/>
      <c r="J111" s="839"/>
    </row>
    <row r="112" spans="1:10">
      <c r="A112" s="836"/>
      <c r="B112" s="122" t="s">
        <v>77</v>
      </c>
      <c r="C112" s="122" t="s">
        <v>78</v>
      </c>
      <c r="D112" s="122" t="s">
        <v>79</v>
      </c>
      <c r="E112" s="122" t="s">
        <v>80</v>
      </c>
      <c r="F112" s="122" t="s">
        <v>81</v>
      </c>
      <c r="G112" s="122" t="s">
        <v>82</v>
      </c>
      <c r="H112" s="122" t="s">
        <v>83</v>
      </c>
      <c r="I112" s="9" t="s">
        <v>193</v>
      </c>
      <c r="J112" s="123" t="s">
        <v>571</v>
      </c>
    </row>
    <row r="113" spans="1:10">
      <c r="A113" s="124" t="s">
        <v>84</v>
      </c>
      <c r="B113" s="515">
        <f>B121+B122</f>
        <v>0</v>
      </c>
      <c r="C113" s="515">
        <f>C121+C122</f>
        <v>0</v>
      </c>
      <c r="D113" s="515">
        <f>D121+D122</f>
        <v>0</v>
      </c>
      <c r="E113" s="516">
        <f t="shared" ref="E113:G113" si="19">E121+E122</f>
        <v>0</v>
      </c>
      <c r="F113" s="516">
        <f t="shared" si="19"/>
        <v>0</v>
      </c>
      <c r="G113" s="516">
        <f t="shared" si="19"/>
        <v>0</v>
      </c>
      <c r="H113" s="516">
        <f>H121+H122</f>
        <v>0</v>
      </c>
      <c r="I113" s="516">
        <f>I121+I122</f>
        <v>0</v>
      </c>
      <c r="J113" s="517">
        <f>J121+J122</f>
        <v>0</v>
      </c>
    </row>
    <row r="114" spans="1:10">
      <c r="A114" s="307" t="s">
        <v>85</v>
      </c>
      <c r="B114" s="518"/>
      <c r="C114" s="518"/>
      <c r="D114" s="518"/>
      <c r="E114" s="519"/>
      <c r="F114" s="519"/>
      <c r="G114" s="519"/>
      <c r="H114" s="519"/>
      <c r="I114" s="520" t="s">
        <v>105</v>
      </c>
      <c r="J114" s="517">
        <f>SUM(B114:I114)</f>
        <v>0</v>
      </c>
    </row>
    <row r="115" spans="1:10">
      <c r="A115" s="307" t="s">
        <v>223</v>
      </c>
      <c r="B115" s="518"/>
      <c r="C115" s="518"/>
      <c r="D115" s="518"/>
      <c r="E115" s="519"/>
      <c r="F115" s="519"/>
      <c r="G115" s="519"/>
      <c r="H115" s="519"/>
      <c r="I115" s="520" t="s">
        <v>105</v>
      </c>
      <c r="J115" s="517">
        <f>SUM(B115:I115)</f>
        <v>0</v>
      </c>
    </row>
    <row r="116" spans="1:10">
      <c r="A116" s="307" t="s">
        <v>212</v>
      </c>
      <c r="B116" s="518"/>
      <c r="C116" s="518"/>
      <c r="D116" s="518"/>
      <c r="E116" s="519"/>
      <c r="F116" s="519"/>
      <c r="G116" s="519"/>
      <c r="H116" s="519"/>
      <c r="I116" s="520" t="s">
        <v>105</v>
      </c>
      <c r="J116" s="517">
        <f t="shared" ref="J116:J117" si="20">SUM(B116:I116)</f>
        <v>0</v>
      </c>
    </row>
    <row r="117" spans="1:10">
      <c r="A117" s="308" t="s">
        <v>213</v>
      </c>
      <c r="B117" s="521"/>
      <c r="C117" s="521"/>
      <c r="D117" s="521"/>
      <c r="E117" s="519"/>
      <c r="F117" s="519"/>
      <c r="G117" s="519"/>
      <c r="H117" s="519"/>
      <c r="I117" s="520" t="s">
        <v>105</v>
      </c>
      <c r="J117" s="517">
        <f t="shared" si="20"/>
        <v>0</v>
      </c>
    </row>
    <row r="118" spans="1:10">
      <c r="A118" s="309" t="s">
        <v>214</v>
      </c>
      <c r="B118" s="522"/>
      <c r="C118" s="522"/>
      <c r="D118" s="522"/>
      <c r="E118" s="523"/>
      <c r="F118" s="523"/>
      <c r="G118" s="523"/>
      <c r="H118" s="523"/>
      <c r="I118" s="524"/>
      <c r="J118" s="517">
        <f>SUM(B118:I118)</f>
        <v>0</v>
      </c>
    </row>
    <row r="119" spans="1:10">
      <c r="A119" s="309" t="s">
        <v>215</v>
      </c>
      <c r="B119" s="522"/>
      <c r="C119" s="522"/>
      <c r="D119" s="522"/>
      <c r="E119" s="523"/>
      <c r="F119" s="523"/>
      <c r="G119" s="523"/>
      <c r="H119" s="523"/>
      <c r="I119" s="523"/>
      <c r="J119" s="517">
        <f t="shared" ref="J119:J120" si="21">SUM(B119:I119)</f>
        <v>0</v>
      </c>
    </row>
    <row r="120" spans="1:10">
      <c r="A120" s="309" t="s">
        <v>216</v>
      </c>
      <c r="B120" s="522"/>
      <c r="C120" s="522"/>
      <c r="D120" s="522"/>
      <c r="E120" s="523"/>
      <c r="F120" s="523"/>
      <c r="G120" s="523"/>
      <c r="H120" s="523"/>
      <c r="I120" s="523"/>
      <c r="J120" s="517">
        <f t="shared" si="21"/>
        <v>0</v>
      </c>
    </row>
    <row r="121" spans="1:10">
      <c r="A121" s="305" t="s">
        <v>220</v>
      </c>
      <c r="B121" s="525">
        <f>SUM(B114:B120)</f>
        <v>0</v>
      </c>
      <c r="C121" s="525">
        <f>SUM(C114:C120)</f>
        <v>0</v>
      </c>
      <c r="D121" s="525">
        <f t="shared" ref="D121:G121" si="22">SUM(D114:D120)</f>
        <v>0</v>
      </c>
      <c r="E121" s="526">
        <f t="shared" si="22"/>
        <v>0</v>
      </c>
      <c r="F121" s="526">
        <f t="shared" si="22"/>
        <v>0</v>
      </c>
      <c r="G121" s="526">
        <f t="shared" si="22"/>
        <v>0</v>
      </c>
      <c r="H121" s="526">
        <f>SUM(H114:H120)</f>
        <v>0</v>
      </c>
      <c r="I121" s="526">
        <f>SUM(I114:I120)</f>
        <v>0</v>
      </c>
      <c r="J121" s="517">
        <f>SUM(J114:J120)</f>
        <v>0</v>
      </c>
    </row>
    <row r="122" spans="1:10" ht="18" customHeight="1" thickBot="1">
      <c r="A122" s="306" t="s">
        <v>218</v>
      </c>
      <c r="B122" s="527"/>
      <c r="C122" s="528"/>
      <c r="D122" s="528"/>
      <c r="E122" s="529"/>
      <c r="F122" s="529"/>
      <c r="G122" s="529"/>
      <c r="H122" s="529"/>
      <c r="I122" s="529"/>
      <c r="J122" s="530">
        <f>SUM(B122:I122)</f>
        <v>0</v>
      </c>
    </row>
    <row r="123" spans="1:10">
      <c r="A123" s="37"/>
    </row>
    <row r="124" spans="1:10">
      <c r="A124" s="6"/>
    </row>
    <row r="125" spans="1:10">
      <c r="A125" s="13" t="s">
        <v>444</v>
      </c>
    </row>
    <row r="126" spans="1:10" ht="17.25" thickBot="1">
      <c r="A126" s="13" t="s">
        <v>282</v>
      </c>
      <c r="C126" s="11"/>
      <c r="E126" s="11"/>
      <c r="F126" s="133" t="s">
        <v>608</v>
      </c>
    </row>
    <row r="127" spans="1:10" ht="33" customHeight="1">
      <c r="A127" s="12"/>
      <c r="B127" s="139"/>
      <c r="C127" s="81" t="s">
        <v>151</v>
      </c>
      <c r="D127" s="81" t="s">
        <v>152</v>
      </c>
      <c r="E127" s="81" t="s">
        <v>153</v>
      </c>
      <c r="F127" s="82" t="s">
        <v>154</v>
      </c>
      <c r="G127" s="76"/>
    </row>
    <row r="128" spans="1:10">
      <c r="A128" s="843" t="s">
        <v>535</v>
      </c>
      <c r="B128" s="130" t="s">
        <v>23</v>
      </c>
      <c r="C128" s="531"/>
      <c r="D128" s="531"/>
      <c r="E128" s="532"/>
      <c r="F128" s="533"/>
    </row>
    <row r="129" spans="1:7">
      <c r="A129" s="843"/>
      <c r="B129" s="333" t="s">
        <v>556</v>
      </c>
      <c r="C129" s="534"/>
      <c r="D129" s="534"/>
      <c r="E129" s="535"/>
      <c r="F129" s="536"/>
    </row>
    <row r="130" spans="1:7">
      <c r="A130" s="843" t="s">
        <v>158</v>
      </c>
      <c r="B130" s="130" t="s">
        <v>155</v>
      </c>
      <c r="C130" s="531"/>
      <c r="D130" s="531"/>
      <c r="E130" s="532"/>
      <c r="F130" s="533"/>
    </row>
    <row r="131" spans="1:7">
      <c r="A131" s="843"/>
      <c r="B131" s="130" t="s">
        <v>156</v>
      </c>
      <c r="C131" s="534"/>
      <c r="D131" s="534"/>
      <c r="E131" s="535"/>
      <c r="F131" s="536"/>
    </row>
    <row r="132" spans="1:7">
      <c r="A132" s="843" t="s">
        <v>159</v>
      </c>
      <c r="B132" s="130" t="s">
        <v>155</v>
      </c>
      <c r="C132" s="532"/>
      <c r="D132" s="532"/>
      <c r="E132" s="532"/>
      <c r="F132" s="533"/>
    </row>
    <row r="133" spans="1:7" ht="17.25" thickBot="1">
      <c r="A133" s="844"/>
      <c r="B133" s="140" t="s">
        <v>157</v>
      </c>
      <c r="C133" s="537"/>
      <c r="D133" s="537"/>
      <c r="E133" s="537"/>
      <c r="F133" s="538"/>
    </row>
    <row r="134" spans="1:7" ht="16.5" customHeight="1">
      <c r="A134" s="143"/>
      <c r="B134" s="83"/>
      <c r="C134" s="83"/>
      <c r="D134" s="83"/>
      <c r="E134" s="83"/>
      <c r="F134" s="83"/>
      <c r="G134" s="83"/>
    </row>
    <row r="135" spans="1:7">
      <c r="A135" s="36"/>
    </row>
    <row r="136" spans="1:7">
      <c r="A136" s="13" t="s">
        <v>445</v>
      </c>
    </row>
    <row r="137" spans="1:7" ht="17.25" thickBot="1">
      <c r="A137" s="13" t="s">
        <v>282</v>
      </c>
      <c r="D137" s="138" t="s">
        <v>460</v>
      </c>
    </row>
    <row r="138" spans="1:7">
      <c r="A138" s="845"/>
      <c r="B138" s="55" t="s">
        <v>63</v>
      </c>
      <c r="C138" s="55" t="s">
        <v>64</v>
      </c>
      <c r="D138" s="31" t="s">
        <v>28</v>
      </c>
    </row>
    <row r="139" spans="1:7">
      <c r="A139" s="846"/>
      <c r="B139" s="28" t="s">
        <v>30</v>
      </c>
      <c r="C139" s="28" t="s">
        <v>31</v>
      </c>
      <c r="D139" s="30" t="s">
        <v>32</v>
      </c>
    </row>
    <row r="140" spans="1:7" ht="17.25" thickBot="1">
      <c r="A140" s="14" t="s">
        <v>29</v>
      </c>
      <c r="B140" s="539"/>
      <c r="C140" s="539"/>
      <c r="D140" s="540">
        <f>B140-C140</f>
        <v>0</v>
      </c>
    </row>
    <row r="141" spans="1:7">
      <c r="A141" s="5"/>
      <c r="B141" s="5"/>
      <c r="C141" s="5"/>
      <c r="D141" s="5"/>
      <c r="E141" s="5"/>
      <c r="F141" s="5"/>
      <c r="G141" s="5"/>
    </row>
    <row r="142" spans="1:7">
      <c r="A142" s="6"/>
    </row>
    <row r="143" spans="1:7">
      <c r="A143" s="3" t="s">
        <v>446</v>
      </c>
    </row>
    <row r="144" spans="1:7" ht="17.25" thickBot="1">
      <c r="A144" s="3" t="s">
        <v>282</v>
      </c>
      <c r="C144" s="11"/>
      <c r="E144" s="138" t="s">
        <v>460</v>
      </c>
    </row>
    <row r="145" spans="1:6" ht="34.5" customHeight="1">
      <c r="A145" s="845"/>
      <c r="B145" s="134" t="s">
        <v>41</v>
      </c>
      <c r="C145" s="134" t="s">
        <v>33</v>
      </c>
      <c r="D145" s="240" t="s">
        <v>390</v>
      </c>
      <c r="E145" s="241" t="s">
        <v>391</v>
      </c>
    </row>
    <row r="146" spans="1:6">
      <c r="A146" s="847"/>
      <c r="B146" s="120" t="s">
        <v>9</v>
      </c>
      <c r="C146" s="120" t="s">
        <v>10</v>
      </c>
      <c r="D146" s="120" t="s">
        <v>147</v>
      </c>
      <c r="E146" s="136" t="s">
        <v>148</v>
      </c>
    </row>
    <row r="147" spans="1:6">
      <c r="A147" s="135" t="s">
        <v>14</v>
      </c>
      <c r="B147" s="541"/>
      <c r="C147" s="542">
        <f>$C$5</f>
        <v>0</v>
      </c>
      <c r="D147" s="541"/>
      <c r="E147" s="543"/>
    </row>
    <row r="148" spans="1:6" ht="17.25" thickBot="1">
      <c r="A148" s="188" t="s">
        <v>273</v>
      </c>
      <c r="B148" s="840">
        <f>IF((C147-D147-E147)=0,0,ROUND(B147/(C147-D147-E147),4))</f>
        <v>0</v>
      </c>
      <c r="C148" s="841"/>
      <c r="D148" s="841"/>
      <c r="E148" s="842"/>
      <c r="F148" s="401"/>
    </row>
    <row r="149" spans="1:6">
      <c r="A149" s="3" t="s">
        <v>454</v>
      </c>
    </row>
    <row r="150" spans="1:6" s="8" customFormat="1">
      <c r="A150" s="189"/>
    </row>
  </sheetData>
  <protectedRanges>
    <protectedRange sqref="D147:E147" name="区域10"/>
    <protectedRange sqref="G76 J76 M76 P76 B76:C76" name="区域6_1"/>
    <protectedRange sqref="B23:C23" name="区域3" securityDescriptor=""/>
  </protectedRanges>
  <mergeCells count="18">
    <mergeCell ref="A97:A98"/>
    <mergeCell ref="B97:J97"/>
    <mergeCell ref="B148:E148"/>
    <mergeCell ref="A128:A129"/>
    <mergeCell ref="A130:A131"/>
    <mergeCell ref="A132:A133"/>
    <mergeCell ref="A138:A139"/>
    <mergeCell ref="A145:A146"/>
    <mergeCell ref="A111:A112"/>
    <mergeCell ref="B111:J111"/>
    <mergeCell ref="P13:R13"/>
    <mergeCell ref="A83:A84"/>
    <mergeCell ref="B83:C83"/>
    <mergeCell ref="A13:A14"/>
    <mergeCell ref="B13:F13"/>
    <mergeCell ref="G13:I13"/>
    <mergeCell ref="J13:L13"/>
    <mergeCell ref="M13:O13"/>
  </mergeCells>
  <phoneticPr fontId="5" type="noConversion"/>
  <dataValidations count="1">
    <dataValidation type="list" allowBlank="1" showInputMessage="1" showErrorMessage="1" sqref="B12">
      <formula1>"是,否"</formula1>
    </dataValidation>
  </dataValidations>
  <printOptions horizontalCentered="1"/>
  <pageMargins left="0.70866141732283472" right="0.70866141732283472" top="0.74803149606299213" bottom="0.74803149606299213" header="0.31496062992125984" footer="0.31496062992125984"/>
  <pageSetup paperSize="9" scale="32" fitToHeight="3" orientation="landscape" r:id="rId1"/>
  <headerFooter>
    <oddFooter>第 &amp;P 页，共 &amp;N 页</oddFooter>
  </headerFooter>
  <rowBreaks count="2" manualBreakCount="2">
    <brk id="79" max="17" man="1"/>
    <brk id="133" max="17" man="1"/>
  </rowBreaks>
  <drawing r:id="rId2"/>
</worksheet>
</file>

<file path=xl/worksheets/sheet8.xml><?xml version="1.0" encoding="utf-8"?>
<worksheet xmlns="http://schemas.openxmlformats.org/spreadsheetml/2006/main" xmlns:r="http://schemas.openxmlformats.org/officeDocument/2006/relationships">
  <sheetPr codeName="Sheet4"/>
  <dimension ref="A1:BB120"/>
  <sheetViews>
    <sheetView showGridLines="0" view="pageBreakPreview" topLeftCell="A49" zoomScale="60" workbookViewId="0">
      <selection activeCell="F71" sqref="F71"/>
    </sheetView>
  </sheetViews>
  <sheetFormatPr defaultColWidth="9" defaultRowHeight="16.5"/>
  <cols>
    <col min="1" max="1" width="9.875" style="1" customWidth="1"/>
    <col min="2" max="2" width="27" style="1" customWidth="1"/>
    <col min="3" max="3" width="18.375" style="1" customWidth="1"/>
    <col min="4" max="5" width="17.625" style="1" bestFit="1" customWidth="1"/>
    <col min="6" max="6" width="17.25" style="1" customWidth="1"/>
    <col min="7" max="7" width="17.625" style="1" bestFit="1" customWidth="1"/>
    <col min="8" max="8" width="17.875" style="1" customWidth="1"/>
    <col min="9" max="9" width="16.375" style="1" customWidth="1"/>
    <col min="10" max="10" width="14.625" style="1" customWidth="1"/>
    <col min="11" max="11" width="15.125" style="1" customWidth="1"/>
    <col min="12" max="12" width="15.875" style="1" customWidth="1"/>
    <col min="13" max="13" width="12.375" style="1" customWidth="1"/>
    <col min="14" max="14" width="9" style="1"/>
    <col min="15" max="15" width="12.625" style="1" customWidth="1"/>
    <col min="16" max="54" width="9" style="1"/>
    <col min="55" max="55" width="9.25" style="1" bestFit="1" customWidth="1"/>
    <col min="56" max="16384" width="9" style="1"/>
  </cols>
  <sheetData>
    <row r="1" spans="1:18" ht="24.75">
      <c r="A1" s="431" t="s">
        <v>418</v>
      </c>
      <c r="B1" s="89"/>
      <c r="C1" s="89"/>
      <c r="D1" s="89"/>
      <c r="E1" s="89"/>
      <c r="F1" s="89"/>
      <c r="G1" s="111"/>
      <c r="H1" s="89"/>
      <c r="I1" s="89"/>
    </row>
    <row r="2" spans="1:18" ht="32.25" customHeight="1">
      <c r="A2" s="2" t="str">
        <f>"公司名称："&amp;封面!$C$20</f>
        <v>公司名称：</v>
      </c>
      <c r="E2" s="795" t="str">
        <f>封面!$C$21</f>
        <v xml:space="preserve"> 年 月 日</v>
      </c>
      <c r="H2" s="8"/>
    </row>
    <row r="3" spans="1:18">
      <c r="A3" s="2" t="s">
        <v>399</v>
      </c>
      <c r="I3" s="3"/>
    </row>
    <row r="4" spans="1:18" ht="17.25" thickBot="1">
      <c r="A4" s="2" t="s">
        <v>281</v>
      </c>
      <c r="J4" s="3"/>
      <c r="K4" s="133" t="s">
        <v>460</v>
      </c>
    </row>
    <row r="5" spans="1:18">
      <c r="A5" s="865"/>
      <c r="B5" s="877"/>
      <c r="C5" s="872" t="s">
        <v>211</v>
      </c>
      <c r="D5" s="873"/>
      <c r="E5" s="873"/>
      <c r="F5" s="873"/>
      <c r="G5" s="873"/>
      <c r="H5" s="873"/>
      <c r="I5" s="873"/>
      <c r="J5" s="874"/>
      <c r="K5" s="868" t="s">
        <v>545</v>
      </c>
    </row>
    <row r="6" spans="1:18">
      <c r="A6" s="866"/>
      <c r="B6" s="878"/>
      <c r="C6" s="162" t="s">
        <v>34</v>
      </c>
      <c r="D6" s="162" t="s">
        <v>17</v>
      </c>
      <c r="E6" s="162" t="s">
        <v>18</v>
      </c>
      <c r="F6" s="162" t="s">
        <v>19</v>
      </c>
      <c r="G6" s="162" t="s">
        <v>20</v>
      </c>
      <c r="H6" s="162" t="s">
        <v>139</v>
      </c>
      <c r="I6" s="162" t="s">
        <v>140</v>
      </c>
      <c r="J6" s="162" t="s">
        <v>117</v>
      </c>
      <c r="K6" s="869"/>
    </row>
    <row r="7" spans="1:18">
      <c r="A7" s="843" t="s">
        <v>48</v>
      </c>
      <c r="B7" s="376" t="s">
        <v>85</v>
      </c>
      <c r="C7" s="541"/>
      <c r="D7" s="541"/>
      <c r="E7" s="541"/>
      <c r="F7" s="541"/>
      <c r="G7" s="541"/>
      <c r="H7" s="541"/>
      <c r="I7" s="541"/>
      <c r="J7" s="541"/>
      <c r="K7" s="544">
        <f>SUM(C7:J7)</f>
        <v>0</v>
      </c>
    </row>
    <row r="8" spans="1:18">
      <c r="A8" s="843"/>
      <c r="B8" s="377" t="s">
        <v>221</v>
      </c>
      <c r="C8" s="541"/>
      <c r="D8" s="541"/>
      <c r="E8" s="541"/>
      <c r="F8" s="541"/>
      <c r="G8" s="541"/>
      <c r="H8" s="541"/>
      <c r="I8" s="541"/>
      <c r="J8" s="541"/>
      <c r="K8" s="544">
        <f>SUM(C8:J8)</f>
        <v>0</v>
      </c>
    </row>
    <row r="9" spans="1:18">
      <c r="A9" s="843"/>
      <c r="B9" s="377" t="s">
        <v>212</v>
      </c>
      <c r="C9" s="541"/>
      <c r="D9" s="541"/>
      <c r="E9" s="541"/>
      <c r="F9" s="541"/>
      <c r="G9" s="541"/>
      <c r="H9" s="541"/>
      <c r="I9" s="541"/>
      <c r="J9" s="541"/>
      <c r="K9" s="544">
        <f>SUM(C9:J9)</f>
        <v>0</v>
      </c>
    </row>
    <row r="10" spans="1:18">
      <c r="A10" s="843"/>
      <c r="B10" s="378" t="s">
        <v>213</v>
      </c>
      <c r="C10" s="541"/>
      <c r="D10" s="541"/>
      <c r="E10" s="541"/>
      <c r="F10" s="541"/>
      <c r="G10" s="541"/>
      <c r="H10" s="541"/>
      <c r="I10" s="541"/>
      <c r="J10" s="541"/>
      <c r="K10" s="544">
        <f t="shared" ref="K10:K14" si="0">SUM(C10:J10)</f>
        <v>0</v>
      </c>
    </row>
    <row r="11" spans="1:18">
      <c r="A11" s="843"/>
      <c r="B11" s="378" t="s">
        <v>214</v>
      </c>
      <c r="C11" s="541"/>
      <c r="D11" s="541"/>
      <c r="E11" s="541"/>
      <c r="F11" s="541"/>
      <c r="G11" s="541"/>
      <c r="H11" s="541"/>
      <c r="I11" s="541"/>
      <c r="J11" s="541"/>
      <c r="K11" s="544">
        <f t="shared" si="0"/>
        <v>0</v>
      </c>
    </row>
    <row r="12" spans="1:18">
      <c r="A12" s="843"/>
      <c r="B12" s="378" t="s">
        <v>215</v>
      </c>
      <c r="C12" s="541"/>
      <c r="D12" s="541"/>
      <c r="E12" s="541"/>
      <c r="F12" s="541"/>
      <c r="G12" s="541"/>
      <c r="H12" s="541"/>
      <c r="I12" s="541"/>
      <c r="J12" s="541"/>
      <c r="K12" s="544">
        <f t="shared" si="0"/>
        <v>0</v>
      </c>
    </row>
    <row r="13" spans="1:18">
      <c r="A13" s="843"/>
      <c r="B13" s="378" t="s">
        <v>216</v>
      </c>
      <c r="C13" s="541"/>
      <c r="D13" s="541"/>
      <c r="E13" s="541"/>
      <c r="F13" s="541"/>
      <c r="G13" s="541"/>
      <c r="H13" s="541"/>
      <c r="I13" s="541"/>
      <c r="J13" s="541"/>
      <c r="K13" s="544">
        <f>SUM(C13:J13)</f>
        <v>0</v>
      </c>
      <c r="L13" s="27"/>
      <c r="M13" s="10"/>
      <c r="N13" s="10"/>
      <c r="O13" s="10"/>
      <c r="P13" s="10"/>
      <c r="Q13" s="10"/>
      <c r="R13" s="10"/>
    </row>
    <row r="14" spans="1:18" ht="17.25" thickBot="1">
      <c r="A14" s="843"/>
      <c r="B14" s="379" t="s">
        <v>217</v>
      </c>
      <c r="C14" s="545">
        <f>SUM(C7:C13)</f>
        <v>0</v>
      </c>
      <c r="D14" s="545">
        <f>SUM(D7:D13)</f>
        <v>0</v>
      </c>
      <c r="E14" s="545">
        <f t="shared" ref="E14:J14" si="1">SUM(E7:E13)</f>
        <v>0</v>
      </c>
      <c r="F14" s="545">
        <f t="shared" si="1"/>
        <v>0</v>
      </c>
      <c r="G14" s="545">
        <f t="shared" si="1"/>
        <v>0</v>
      </c>
      <c r="H14" s="545">
        <f t="shared" si="1"/>
        <v>0</v>
      </c>
      <c r="I14" s="545">
        <f t="shared" si="1"/>
        <v>0</v>
      </c>
      <c r="J14" s="545">
        <f t="shared" si="1"/>
        <v>0</v>
      </c>
      <c r="K14" s="546">
        <f t="shared" si="0"/>
        <v>0</v>
      </c>
      <c r="L14" s="27"/>
      <c r="M14" s="10"/>
      <c r="N14" s="10"/>
      <c r="O14" s="10"/>
      <c r="P14" s="10"/>
      <c r="Q14" s="10"/>
      <c r="R14" s="10"/>
    </row>
    <row r="15" spans="1:18" ht="21" customHeight="1" thickBot="1">
      <c r="A15" s="844"/>
      <c r="B15" s="380" t="s">
        <v>219</v>
      </c>
      <c r="C15" s="547"/>
      <c r="D15" s="547"/>
      <c r="E15" s="547"/>
      <c r="F15" s="547"/>
      <c r="G15" s="547"/>
      <c r="H15" s="547"/>
      <c r="I15" s="547"/>
      <c r="J15" s="547"/>
      <c r="K15" s="548">
        <f>SUM(C15:J15)</f>
        <v>0</v>
      </c>
      <c r="L15" s="27"/>
      <c r="M15" s="10"/>
      <c r="N15" s="10"/>
      <c r="O15" s="10"/>
      <c r="P15" s="10"/>
      <c r="Q15" s="10"/>
      <c r="R15" s="10"/>
    </row>
    <row r="16" spans="1:18">
      <c r="A16" s="828" t="s">
        <v>47</v>
      </c>
      <c r="B16" s="381" t="s">
        <v>85</v>
      </c>
      <c r="C16" s="549">
        <f t="shared" ref="C16:J24" si="2">IF($K7=0,0,ROUND(C7/$K7,4))</f>
        <v>0</v>
      </c>
      <c r="D16" s="549">
        <f t="shared" si="2"/>
        <v>0</v>
      </c>
      <c r="E16" s="549">
        <f t="shared" si="2"/>
        <v>0</v>
      </c>
      <c r="F16" s="549">
        <f t="shared" si="2"/>
        <v>0</v>
      </c>
      <c r="G16" s="549">
        <f t="shared" si="2"/>
        <v>0</v>
      </c>
      <c r="H16" s="549">
        <f t="shared" si="2"/>
        <v>0</v>
      </c>
      <c r="I16" s="549">
        <f t="shared" si="2"/>
        <v>0</v>
      </c>
      <c r="J16" s="549">
        <f t="shared" si="2"/>
        <v>0</v>
      </c>
      <c r="K16" s="550" t="s">
        <v>104</v>
      </c>
      <c r="L16" s="27"/>
      <c r="M16" s="10"/>
      <c r="N16" s="10"/>
      <c r="O16" s="10"/>
      <c r="P16" s="10"/>
      <c r="Q16" s="10"/>
      <c r="R16" s="10"/>
    </row>
    <row r="17" spans="1:18">
      <c r="A17" s="875"/>
      <c r="B17" s="381" t="s">
        <v>222</v>
      </c>
      <c r="C17" s="549">
        <f t="shared" si="2"/>
        <v>0</v>
      </c>
      <c r="D17" s="549">
        <f t="shared" si="2"/>
        <v>0</v>
      </c>
      <c r="E17" s="549">
        <f t="shared" si="2"/>
        <v>0</v>
      </c>
      <c r="F17" s="549">
        <f t="shared" si="2"/>
        <v>0</v>
      </c>
      <c r="G17" s="549">
        <f t="shared" si="2"/>
        <v>0</v>
      </c>
      <c r="H17" s="549">
        <f t="shared" si="2"/>
        <v>0</v>
      </c>
      <c r="I17" s="549">
        <f t="shared" si="2"/>
        <v>0</v>
      </c>
      <c r="J17" s="549">
        <f t="shared" si="2"/>
        <v>0</v>
      </c>
      <c r="K17" s="550" t="s">
        <v>106</v>
      </c>
      <c r="L17" s="27"/>
      <c r="M17" s="10"/>
      <c r="N17" s="10"/>
      <c r="O17" s="10"/>
      <c r="P17" s="10"/>
      <c r="Q17" s="10"/>
      <c r="R17" s="10"/>
    </row>
    <row r="18" spans="1:18">
      <c r="A18" s="875"/>
      <c r="B18" s="377" t="s">
        <v>212</v>
      </c>
      <c r="C18" s="549">
        <f t="shared" si="2"/>
        <v>0</v>
      </c>
      <c r="D18" s="549">
        <f t="shared" si="2"/>
        <v>0</v>
      </c>
      <c r="E18" s="549">
        <f t="shared" si="2"/>
        <v>0</v>
      </c>
      <c r="F18" s="549">
        <f t="shared" si="2"/>
        <v>0</v>
      </c>
      <c r="G18" s="549">
        <f t="shared" si="2"/>
        <v>0</v>
      </c>
      <c r="H18" s="549">
        <f t="shared" si="2"/>
        <v>0</v>
      </c>
      <c r="I18" s="549">
        <f t="shared" si="2"/>
        <v>0</v>
      </c>
      <c r="J18" s="549">
        <f t="shared" si="2"/>
        <v>0</v>
      </c>
      <c r="K18" s="550" t="s">
        <v>105</v>
      </c>
      <c r="L18" s="27"/>
      <c r="M18" s="10"/>
      <c r="N18" s="10"/>
      <c r="O18" s="10"/>
      <c r="P18" s="10"/>
      <c r="Q18" s="10"/>
      <c r="R18" s="10"/>
    </row>
    <row r="19" spans="1:18">
      <c r="A19" s="875"/>
      <c r="B19" s="377" t="s">
        <v>213</v>
      </c>
      <c r="C19" s="549">
        <f t="shared" si="2"/>
        <v>0</v>
      </c>
      <c r="D19" s="549">
        <f t="shared" si="2"/>
        <v>0</v>
      </c>
      <c r="E19" s="549">
        <f t="shared" si="2"/>
        <v>0</v>
      </c>
      <c r="F19" s="549">
        <f t="shared" si="2"/>
        <v>0</v>
      </c>
      <c r="G19" s="549">
        <f t="shared" si="2"/>
        <v>0</v>
      </c>
      <c r="H19" s="549">
        <f t="shared" si="2"/>
        <v>0</v>
      </c>
      <c r="I19" s="549">
        <f t="shared" si="2"/>
        <v>0</v>
      </c>
      <c r="J19" s="549">
        <f t="shared" si="2"/>
        <v>0</v>
      </c>
      <c r="K19" s="550" t="s">
        <v>105</v>
      </c>
      <c r="L19" s="27"/>
      <c r="M19" s="10"/>
      <c r="N19" s="10"/>
      <c r="O19" s="10"/>
      <c r="P19" s="10"/>
      <c r="Q19" s="10"/>
      <c r="R19" s="10"/>
    </row>
    <row r="20" spans="1:18">
      <c r="A20" s="875"/>
      <c r="B20" s="378" t="s">
        <v>214</v>
      </c>
      <c r="C20" s="549">
        <f t="shared" si="2"/>
        <v>0</v>
      </c>
      <c r="D20" s="549">
        <f t="shared" si="2"/>
        <v>0</v>
      </c>
      <c r="E20" s="549">
        <f t="shared" si="2"/>
        <v>0</v>
      </c>
      <c r="F20" s="549">
        <f t="shared" si="2"/>
        <v>0</v>
      </c>
      <c r="G20" s="549">
        <f t="shared" si="2"/>
        <v>0</v>
      </c>
      <c r="H20" s="549">
        <f t="shared" si="2"/>
        <v>0</v>
      </c>
      <c r="I20" s="549">
        <f t="shared" si="2"/>
        <v>0</v>
      </c>
      <c r="J20" s="549">
        <f t="shared" si="2"/>
        <v>0</v>
      </c>
      <c r="K20" s="550" t="s">
        <v>105</v>
      </c>
      <c r="L20" s="27"/>
      <c r="M20" s="10"/>
      <c r="N20" s="10"/>
      <c r="O20" s="10"/>
      <c r="P20" s="10"/>
      <c r="Q20" s="10"/>
      <c r="R20" s="10"/>
    </row>
    <row r="21" spans="1:18">
      <c r="A21" s="875"/>
      <c r="B21" s="382" t="s">
        <v>215</v>
      </c>
      <c r="C21" s="549">
        <f t="shared" si="2"/>
        <v>0</v>
      </c>
      <c r="D21" s="549">
        <f t="shared" si="2"/>
        <v>0</v>
      </c>
      <c r="E21" s="549">
        <f t="shared" si="2"/>
        <v>0</v>
      </c>
      <c r="F21" s="549">
        <f t="shared" si="2"/>
        <v>0</v>
      </c>
      <c r="G21" s="549">
        <f t="shared" si="2"/>
        <v>0</v>
      </c>
      <c r="H21" s="549">
        <f t="shared" si="2"/>
        <v>0</v>
      </c>
      <c r="I21" s="549">
        <f t="shared" si="2"/>
        <v>0</v>
      </c>
      <c r="J21" s="549">
        <f t="shared" si="2"/>
        <v>0</v>
      </c>
      <c r="K21" s="550" t="s">
        <v>105</v>
      </c>
      <c r="L21" s="27"/>
      <c r="M21" s="10"/>
      <c r="N21" s="10"/>
      <c r="O21" s="10"/>
      <c r="P21" s="10"/>
      <c r="Q21" s="10"/>
      <c r="R21" s="10"/>
    </row>
    <row r="22" spans="1:18">
      <c r="A22" s="875"/>
      <c r="B22" s="382" t="s">
        <v>216</v>
      </c>
      <c r="C22" s="549">
        <f t="shared" si="2"/>
        <v>0</v>
      </c>
      <c r="D22" s="549">
        <f t="shared" si="2"/>
        <v>0</v>
      </c>
      <c r="E22" s="549">
        <f t="shared" si="2"/>
        <v>0</v>
      </c>
      <c r="F22" s="549">
        <f t="shared" si="2"/>
        <v>0</v>
      </c>
      <c r="G22" s="549">
        <f t="shared" si="2"/>
        <v>0</v>
      </c>
      <c r="H22" s="549">
        <f t="shared" si="2"/>
        <v>0</v>
      </c>
      <c r="I22" s="549">
        <f t="shared" si="2"/>
        <v>0</v>
      </c>
      <c r="J22" s="549">
        <f t="shared" si="2"/>
        <v>0</v>
      </c>
      <c r="K22" s="550" t="s">
        <v>105</v>
      </c>
      <c r="L22" s="27"/>
      <c r="M22" s="10"/>
      <c r="N22" s="10"/>
      <c r="O22" s="10"/>
      <c r="P22" s="10"/>
      <c r="Q22" s="10"/>
      <c r="R22" s="10"/>
    </row>
    <row r="23" spans="1:18" ht="17.25" thickBot="1">
      <c r="A23" s="875"/>
      <c r="B23" s="383" t="s">
        <v>217</v>
      </c>
      <c r="C23" s="551">
        <f t="shared" si="2"/>
        <v>0</v>
      </c>
      <c r="D23" s="551">
        <f t="shared" si="2"/>
        <v>0</v>
      </c>
      <c r="E23" s="551">
        <f t="shared" si="2"/>
        <v>0</v>
      </c>
      <c r="F23" s="551">
        <f t="shared" si="2"/>
        <v>0</v>
      </c>
      <c r="G23" s="551">
        <f t="shared" si="2"/>
        <v>0</v>
      </c>
      <c r="H23" s="551">
        <f t="shared" si="2"/>
        <v>0</v>
      </c>
      <c r="I23" s="551">
        <f t="shared" si="2"/>
        <v>0</v>
      </c>
      <c r="J23" s="551">
        <f t="shared" si="2"/>
        <v>0</v>
      </c>
      <c r="K23" s="550" t="s">
        <v>105</v>
      </c>
      <c r="L23" s="27"/>
      <c r="M23" s="10"/>
      <c r="N23" s="10"/>
      <c r="O23" s="10"/>
      <c r="P23" s="10"/>
      <c r="Q23" s="10"/>
      <c r="R23" s="10"/>
    </row>
    <row r="24" spans="1:18" ht="17.25" thickBot="1">
      <c r="A24" s="876"/>
      <c r="B24" s="380" t="s">
        <v>218</v>
      </c>
      <c r="C24" s="552">
        <f t="shared" si="2"/>
        <v>0</v>
      </c>
      <c r="D24" s="552">
        <f t="shared" si="2"/>
        <v>0</v>
      </c>
      <c r="E24" s="552">
        <f t="shared" si="2"/>
        <v>0</v>
      </c>
      <c r="F24" s="552">
        <f t="shared" si="2"/>
        <v>0</v>
      </c>
      <c r="G24" s="552">
        <f t="shared" si="2"/>
        <v>0</v>
      </c>
      <c r="H24" s="552">
        <f t="shared" si="2"/>
        <v>0</v>
      </c>
      <c r="I24" s="552">
        <f t="shared" si="2"/>
        <v>0</v>
      </c>
      <c r="J24" s="552">
        <f t="shared" si="2"/>
        <v>0</v>
      </c>
      <c r="K24" s="553" t="s">
        <v>105</v>
      </c>
      <c r="L24" s="10"/>
      <c r="M24" s="10"/>
      <c r="N24" s="10"/>
      <c r="O24" s="10"/>
      <c r="P24" s="10"/>
      <c r="Q24" s="10"/>
      <c r="R24" s="10"/>
    </row>
    <row r="25" spans="1:18">
      <c r="A25" s="867"/>
      <c r="B25" s="867"/>
      <c r="C25" s="867"/>
      <c r="D25" s="867"/>
      <c r="E25" s="867"/>
      <c r="F25" s="867"/>
      <c r="G25" s="867"/>
      <c r="H25" s="867"/>
      <c r="I25" s="867"/>
      <c r="J25" s="867"/>
      <c r="K25" s="867"/>
      <c r="L25" s="867"/>
      <c r="M25" s="867"/>
      <c r="N25" s="10"/>
      <c r="O25" s="10"/>
    </row>
    <row r="26" spans="1:18">
      <c r="A26" s="2"/>
    </row>
    <row r="27" spans="1:18">
      <c r="A27" s="245" t="s">
        <v>633</v>
      </c>
      <c r="E27" s="94"/>
      <c r="F27" s="3"/>
    </row>
    <row r="28" spans="1:18" ht="17.25" thickBot="1">
      <c r="A28" s="2" t="s">
        <v>281</v>
      </c>
      <c r="E28" s="94"/>
      <c r="F28" s="133" t="s">
        <v>460</v>
      </c>
      <c r="G28" s="94"/>
    </row>
    <row r="29" spans="1:18" ht="33.75" customHeight="1" thickBot="1">
      <c r="A29" s="2"/>
      <c r="B29" s="45"/>
      <c r="C29" s="373" t="s">
        <v>548</v>
      </c>
      <c r="D29" s="330" t="s">
        <v>549</v>
      </c>
      <c r="E29" s="44" t="s">
        <v>550</v>
      </c>
      <c r="F29" s="330" t="s">
        <v>549</v>
      </c>
    </row>
    <row r="30" spans="1:18">
      <c r="B30" s="46" t="s">
        <v>449</v>
      </c>
      <c r="C30" s="554"/>
      <c r="D30" s="510">
        <f t="shared" ref="D30:D35" si="3">IF($C$35=0,0,ROUND(C30/$C$35,4))</f>
        <v>0</v>
      </c>
      <c r="E30" s="558"/>
      <c r="F30" s="510">
        <f t="shared" ref="F30:F35" si="4">IF($E$35=0,0,ROUND(E30/$E$35,4))</f>
        <v>0</v>
      </c>
    </row>
    <row r="31" spans="1:18">
      <c r="B31" s="47" t="s">
        <v>36</v>
      </c>
      <c r="C31" s="555"/>
      <c r="D31" s="510">
        <f t="shared" si="3"/>
        <v>0</v>
      </c>
      <c r="E31" s="559"/>
      <c r="F31" s="510">
        <f t="shared" si="4"/>
        <v>0</v>
      </c>
    </row>
    <row r="32" spans="1:18" ht="33">
      <c r="B32" s="47" t="s">
        <v>39</v>
      </c>
      <c r="C32" s="556"/>
      <c r="D32" s="510">
        <f t="shared" si="3"/>
        <v>0</v>
      </c>
      <c r="E32" s="560"/>
      <c r="F32" s="510">
        <f t="shared" si="4"/>
        <v>0</v>
      </c>
    </row>
    <row r="33" spans="1:11">
      <c r="B33" s="47" t="s">
        <v>37</v>
      </c>
      <c r="C33" s="556"/>
      <c r="D33" s="510">
        <f t="shared" si="3"/>
        <v>0</v>
      </c>
      <c r="E33" s="560"/>
      <c r="F33" s="510">
        <f t="shared" si="4"/>
        <v>0</v>
      </c>
    </row>
    <row r="34" spans="1:11">
      <c r="B34" s="48" t="s">
        <v>38</v>
      </c>
      <c r="C34" s="556"/>
      <c r="D34" s="510">
        <f t="shared" si="3"/>
        <v>0</v>
      </c>
      <c r="E34" s="560"/>
      <c r="F34" s="510">
        <f t="shared" si="4"/>
        <v>0</v>
      </c>
    </row>
    <row r="35" spans="1:11" ht="17.25" thickBot="1">
      <c r="B35" s="49" t="s">
        <v>130</v>
      </c>
      <c r="C35" s="557">
        <f>SUM(C30:C34)</f>
        <v>0</v>
      </c>
      <c r="D35" s="572">
        <f t="shared" si="3"/>
        <v>0</v>
      </c>
      <c r="E35" s="561">
        <f>SUM(E30:E34)</f>
        <v>0</v>
      </c>
      <c r="F35" s="572">
        <f t="shared" si="4"/>
        <v>0</v>
      </c>
    </row>
    <row r="36" spans="1:11">
      <c r="B36" s="96"/>
      <c r="C36" s="95"/>
    </row>
    <row r="37" spans="1:11">
      <c r="C37" s="87"/>
    </row>
    <row r="38" spans="1:11">
      <c r="A38" s="2" t="s">
        <v>122</v>
      </c>
      <c r="J38" s="3"/>
    </row>
    <row r="39" spans="1:11" ht="17.25" thickBot="1">
      <c r="A39" s="2" t="s">
        <v>281</v>
      </c>
      <c r="J39" s="3"/>
      <c r="K39" s="133" t="s">
        <v>460</v>
      </c>
    </row>
    <row r="40" spans="1:11">
      <c r="A40" s="879" t="s">
        <v>119</v>
      </c>
      <c r="B40" s="870"/>
      <c r="C40" s="870" t="s">
        <v>26</v>
      </c>
      <c r="D40" s="870"/>
      <c r="E40" s="870"/>
      <c r="F40" s="870"/>
      <c r="G40" s="870"/>
      <c r="H40" s="870"/>
      <c r="I40" s="870"/>
      <c r="J40" s="870"/>
      <c r="K40" s="871"/>
    </row>
    <row r="41" spans="1:11">
      <c r="A41" s="843"/>
      <c r="B41" s="880"/>
      <c r="C41" s="130" t="s">
        <v>42</v>
      </c>
      <c r="D41" s="130" t="s">
        <v>43</v>
      </c>
      <c r="E41" s="130" t="s">
        <v>44</v>
      </c>
      <c r="F41" s="130" t="s">
        <v>45</v>
      </c>
      <c r="G41" s="130" t="s">
        <v>46</v>
      </c>
      <c r="H41" s="130" t="s">
        <v>433</v>
      </c>
      <c r="I41" s="130" t="s">
        <v>27</v>
      </c>
      <c r="J41" s="122" t="s">
        <v>193</v>
      </c>
      <c r="K41" s="123" t="s">
        <v>544</v>
      </c>
    </row>
    <row r="42" spans="1:11">
      <c r="A42" s="848" t="s">
        <v>195</v>
      </c>
      <c r="B42" s="130" t="s">
        <v>34</v>
      </c>
      <c r="C42" s="531"/>
      <c r="D42" s="531"/>
      <c r="E42" s="531"/>
      <c r="F42" s="531"/>
      <c r="G42" s="531"/>
      <c r="H42" s="531"/>
      <c r="I42" s="531"/>
      <c r="J42" s="531"/>
      <c r="K42" s="562">
        <f>SUM(C42:J42)</f>
        <v>0</v>
      </c>
    </row>
    <row r="43" spans="1:11">
      <c r="A43" s="848"/>
      <c r="B43" s="130" t="s">
        <v>144</v>
      </c>
      <c r="C43" s="531"/>
      <c r="D43" s="531"/>
      <c r="E43" s="531"/>
      <c r="F43" s="531"/>
      <c r="G43" s="531"/>
      <c r="H43" s="531"/>
      <c r="I43" s="531"/>
      <c r="J43" s="531"/>
      <c r="K43" s="562">
        <f>SUM(C43:J43)</f>
        <v>0</v>
      </c>
    </row>
    <row r="44" spans="1:11">
      <c r="A44" s="848"/>
      <c r="B44" s="130" t="s">
        <v>18</v>
      </c>
      <c r="C44" s="531"/>
      <c r="D44" s="531"/>
      <c r="E44" s="531"/>
      <c r="F44" s="531"/>
      <c r="G44" s="531"/>
      <c r="H44" s="531"/>
      <c r="I44" s="531"/>
      <c r="J44" s="531"/>
      <c r="K44" s="562">
        <f t="shared" ref="K44:K58" si="5">SUM(C44:J44)</f>
        <v>0</v>
      </c>
    </row>
    <row r="45" spans="1:11">
      <c r="A45" s="848"/>
      <c r="B45" s="130" t="s">
        <v>145</v>
      </c>
      <c r="C45" s="531"/>
      <c r="D45" s="531"/>
      <c r="E45" s="531"/>
      <c r="F45" s="531"/>
      <c r="G45" s="531"/>
      <c r="H45" s="531"/>
      <c r="I45" s="531"/>
      <c r="J45" s="531"/>
      <c r="K45" s="562">
        <f t="shared" si="5"/>
        <v>0</v>
      </c>
    </row>
    <row r="46" spans="1:11">
      <c r="A46" s="848"/>
      <c r="B46" s="130" t="s">
        <v>146</v>
      </c>
      <c r="C46" s="531"/>
      <c r="D46" s="531"/>
      <c r="E46" s="531"/>
      <c r="F46" s="531"/>
      <c r="G46" s="531"/>
      <c r="H46" s="531"/>
      <c r="I46" s="531"/>
      <c r="J46" s="531"/>
      <c r="K46" s="562">
        <f t="shared" si="5"/>
        <v>0</v>
      </c>
    </row>
    <row r="47" spans="1:11">
      <c r="A47" s="848"/>
      <c r="B47" s="122" t="s">
        <v>143</v>
      </c>
      <c r="C47" s="531"/>
      <c r="D47" s="531"/>
      <c r="E47" s="531"/>
      <c r="F47" s="531"/>
      <c r="G47" s="531"/>
      <c r="H47" s="531"/>
      <c r="I47" s="531"/>
      <c r="J47" s="531"/>
      <c r="K47" s="562">
        <f t="shared" si="5"/>
        <v>0</v>
      </c>
    </row>
    <row r="48" spans="1:11">
      <c r="A48" s="848"/>
      <c r="B48" s="122" t="s">
        <v>140</v>
      </c>
      <c r="C48" s="531"/>
      <c r="D48" s="531"/>
      <c r="E48" s="531"/>
      <c r="F48" s="531"/>
      <c r="G48" s="531"/>
      <c r="H48" s="531"/>
      <c r="I48" s="531"/>
      <c r="J48" s="531"/>
      <c r="K48" s="562">
        <f>SUM(C48:J48)</f>
        <v>0</v>
      </c>
    </row>
    <row r="49" spans="1:13">
      <c r="A49" s="848"/>
      <c r="B49" s="122" t="s">
        <v>117</v>
      </c>
      <c r="C49" s="531"/>
      <c r="D49" s="531"/>
      <c r="E49" s="531"/>
      <c r="F49" s="531"/>
      <c r="G49" s="531"/>
      <c r="H49" s="531"/>
      <c r="I49" s="531"/>
      <c r="J49" s="531"/>
      <c r="K49" s="562">
        <f>SUM(C49:J49)</f>
        <v>0</v>
      </c>
    </row>
    <row r="50" spans="1:13">
      <c r="A50" s="848"/>
      <c r="B50" s="122" t="s">
        <v>13</v>
      </c>
      <c r="C50" s="563">
        <f>SUM(C42:C49)</f>
        <v>0</v>
      </c>
      <c r="D50" s="563">
        <f>SUM(D42:D49)</f>
        <v>0</v>
      </c>
      <c r="E50" s="563">
        <f t="shared" ref="E50:G50" si="6">SUM(E42:E49)</f>
        <v>0</v>
      </c>
      <c r="F50" s="563">
        <f t="shared" si="6"/>
        <v>0</v>
      </c>
      <c r="G50" s="563">
        <f t="shared" si="6"/>
        <v>0</v>
      </c>
      <c r="H50" s="563">
        <f>SUM(H42:H49)</f>
        <v>0</v>
      </c>
      <c r="I50" s="563">
        <f>SUM(I42:I49)</f>
        <v>0</v>
      </c>
      <c r="J50" s="563">
        <f>SUM(J42:J49)</f>
        <v>0</v>
      </c>
      <c r="K50" s="562">
        <f>SUM(C50:J50)</f>
        <v>0</v>
      </c>
    </row>
    <row r="51" spans="1:13">
      <c r="A51" s="848" t="s">
        <v>196</v>
      </c>
      <c r="B51" s="122" t="s">
        <v>34</v>
      </c>
      <c r="C51" s="531"/>
      <c r="D51" s="531"/>
      <c r="E51" s="531"/>
      <c r="F51" s="531"/>
      <c r="G51" s="531"/>
      <c r="H51" s="531"/>
      <c r="I51" s="531"/>
      <c r="J51" s="531"/>
      <c r="K51" s="562">
        <f>SUM(C51:J51)</f>
        <v>0</v>
      </c>
    </row>
    <row r="52" spans="1:13">
      <c r="A52" s="848"/>
      <c r="B52" s="122" t="s">
        <v>144</v>
      </c>
      <c r="C52" s="531"/>
      <c r="D52" s="531"/>
      <c r="E52" s="531"/>
      <c r="F52" s="531"/>
      <c r="G52" s="531"/>
      <c r="H52" s="531"/>
      <c r="I52" s="531"/>
      <c r="J52" s="531"/>
      <c r="K52" s="562">
        <f t="shared" si="5"/>
        <v>0</v>
      </c>
    </row>
    <row r="53" spans="1:13">
      <c r="A53" s="848"/>
      <c r="B53" s="122" t="s">
        <v>18</v>
      </c>
      <c r="C53" s="531"/>
      <c r="D53" s="531"/>
      <c r="E53" s="531"/>
      <c r="F53" s="531"/>
      <c r="G53" s="531"/>
      <c r="H53" s="531"/>
      <c r="I53" s="531"/>
      <c r="J53" s="531"/>
      <c r="K53" s="562">
        <f t="shared" si="5"/>
        <v>0</v>
      </c>
    </row>
    <row r="54" spans="1:13">
      <c r="A54" s="848"/>
      <c r="B54" s="122" t="s">
        <v>145</v>
      </c>
      <c r="C54" s="531"/>
      <c r="D54" s="531"/>
      <c r="E54" s="531"/>
      <c r="F54" s="531"/>
      <c r="G54" s="531"/>
      <c r="H54" s="531"/>
      <c r="I54" s="531"/>
      <c r="J54" s="531"/>
      <c r="K54" s="562">
        <f t="shared" si="5"/>
        <v>0</v>
      </c>
    </row>
    <row r="55" spans="1:13">
      <c r="A55" s="848"/>
      <c r="B55" s="122" t="s">
        <v>146</v>
      </c>
      <c r="C55" s="531"/>
      <c r="D55" s="531"/>
      <c r="E55" s="531"/>
      <c r="F55" s="531"/>
      <c r="G55" s="531"/>
      <c r="H55" s="531"/>
      <c r="I55" s="531"/>
      <c r="J55" s="531"/>
      <c r="K55" s="562">
        <f t="shared" si="5"/>
        <v>0</v>
      </c>
    </row>
    <row r="56" spans="1:13">
      <c r="A56" s="848"/>
      <c r="B56" s="122" t="s">
        <v>143</v>
      </c>
      <c r="C56" s="531"/>
      <c r="D56" s="531"/>
      <c r="E56" s="531"/>
      <c r="F56" s="531"/>
      <c r="G56" s="531"/>
      <c r="H56" s="531"/>
      <c r="I56" s="531"/>
      <c r="J56" s="531"/>
      <c r="K56" s="562">
        <f t="shared" si="5"/>
        <v>0</v>
      </c>
    </row>
    <row r="57" spans="1:13">
      <c r="A57" s="848"/>
      <c r="B57" s="122" t="s">
        <v>140</v>
      </c>
      <c r="C57" s="531"/>
      <c r="D57" s="531"/>
      <c r="E57" s="531"/>
      <c r="F57" s="531"/>
      <c r="G57" s="531"/>
      <c r="H57" s="531"/>
      <c r="I57" s="531"/>
      <c r="J57" s="531"/>
      <c r="K57" s="562">
        <f t="shared" si="5"/>
        <v>0</v>
      </c>
    </row>
    <row r="58" spans="1:13">
      <c r="A58" s="848"/>
      <c r="B58" s="122" t="s">
        <v>117</v>
      </c>
      <c r="C58" s="531"/>
      <c r="D58" s="531"/>
      <c r="E58" s="531"/>
      <c r="F58" s="531"/>
      <c r="G58" s="531"/>
      <c r="H58" s="531"/>
      <c r="I58" s="531"/>
      <c r="J58" s="531"/>
      <c r="K58" s="562">
        <f t="shared" si="5"/>
        <v>0</v>
      </c>
    </row>
    <row r="59" spans="1:13" ht="17.25" thickBot="1">
      <c r="A59" s="849"/>
      <c r="B59" s="260" t="s">
        <v>13</v>
      </c>
      <c r="C59" s="564">
        <f>SUM(C51:C58)</f>
        <v>0</v>
      </c>
      <c r="D59" s="564">
        <f>SUM(D51:D58)</f>
        <v>0</v>
      </c>
      <c r="E59" s="564">
        <f>SUM(E51:E58)</f>
        <v>0</v>
      </c>
      <c r="F59" s="564">
        <f>SUM(F51:F58)</f>
        <v>0</v>
      </c>
      <c r="G59" s="564">
        <f>SUM(G51:G58)</f>
        <v>0</v>
      </c>
      <c r="H59" s="564">
        <f t="shared" ref="H59" si="7">SUM(H51:H58)</f>
        <v>0</v>
      </c>
      <c r="I59" s="564">
        <f>SUM(I51:I58)</f>
        <v>0</v>
      </c>
      <c r="J59" s="564">
        <f>SUM(J51:J58)</f>
        <v>0</v>
      </c>
      <c r="K59" s="565">
        <f>SUM(C59:J59)</f>
        <v>0</v>
      </c>
    </row>
    <row r="60" spans="1:13">
      <c r="B60" s="33"/>
      <c r="C60" s="34"/>
      <c r="D60" s="34"/>
      <c r="E60" s="34"/>
      <c r="F60" s="34"/>
      <c r="G60" s="34"/>
      <c r="H60" s="34"/>
      <c r="I60" s="34"/>
      <c r="J60" s="34"/>
    </row>
    <row r="61" spans="1:13">
      <c r="A61" s="36"/>
    </row>
    <row r="62" spans="1:13">
      <c r="A62" s="2" t="s">
        <v>124</v>
      </c>
      <c r="B62" s="2"/>
      <c r="C62" s="2"/>
      <c r="D62" s="2"/>
      <c r="E62" s="2"/>
      <c r="F62" s="2"/>
      <c r="G62" s="2"/>
    </row>
    <row r="63" spans="1:13" ht="17.25" thickBot="1">
      <c r="A63" s="2" t="s">
        <v>281</v>
      </c>
      <c r="B63" s="2"/>
      <c r="C63" s="2"/>
      <c r="D63" s="2"/>
      <c r="E63" s="2"/>
      <c r="F63" s="2"/>
      <c r="G63" s="2"/>
      <c r="M63" s="3" t="s">
        <v>460</v>
      </c>
    </row>
    <row r="64" spans="1:13">
      <c r="B64" s="832"/>
      <c r="C64" s="859" t="s">
        <v>541</v>
      </c>
      <c r="D64" s="859"/>
      <c r="E64" s="859"/>
      <c r="F64" s="859"/>
      <c r="G64" s="859"/>
      <c r="H64" s="859"/>
      <c r="I64" s="857" t="s">
        <v>15</v>
      </c>
      <c r="J64" s="857"/>
      <c r="K64" s="857"/>
      <c r="L64" s="857"/>
      <c r="M64" s="858"/>
    </row>
    <row r="65" spans="1:15">
      <c r="B65" s="850"/>
      <c r="C65" s="384" t="s">
        <v>8</v>
      </c>
      <c r="D65" s="384" t="s">
        <v>7</v>
      </c>
      <c r="E65" s="384" t="s">
        <v>6</v>
      </c>
      <c r="F65" s="384" t="s">
        <v>5</v>
      </c>
      <c r="G65" s="384" t="s">
        <v>4</v>
      </c>
      <c r="H65" s="384" t="s">
        <v>13</v>
      </c>
      <c r="I65" s="384" t="s">
        <v>8</v>
      </c>
      <c r="J65" s="384" t="s">
        <v>7</v>
      </c>
      <c r="K65" s="384" t="s">
        <v>6</v>
      </c>
      <c r="L65" s="384" t="s">
        <v>5</v>
      </c>
      <c r="M65" s="385" t="s">
        <v>4</v>
      </c>
    </row>
    <row r="66" spans="1:15">
      <c r="B66" s="386" t="s">
        <v>3</v>
      </c>
      <c r="C66" s="566">
        <f>C67+C68+C69</f>
        <v>0</v>
      </c>
      <c r="D66" s="567">
        <f>D67+D68+D69</f>
        <v>0</v>
      </c>
      <c r="E66" s="567">
        <f>E67+E68+E69</f>
        <v>0</v>
      </c>
      <c r="F66" s="567">
        <f>F67+F68+F69</f>
        <v>0</v>
      </c>
      <c r="G66" s="567">
        <f>G67+G68+G69</f>
        <v>0</v>
      </c>
      <c r="H66" s="567">
        <f>C66+D66+E66+F66+G66</f>
        <v>0</v>
      </c>
      <c r="I66" s="573">
        <f t="shared" ref="I66:I75" si="8">IF($H66=0,0,ROUND(C66/$H66,4))</f>
        <v>0</v>
      </c>
      <c r="J66" s="573">
        <f t="shared" ref="J66:J75" si="9">IF($H66=0,0,ROUND(D66/$H66,4))</f>
        <v>0</v>
      </c>
      <c r="K66" s="573">
        <f t="shared" ref="K66:K75" si="10">IF($H66=0,0,ROUND(E66/$H66,4))</f>
        <v>0</v>
      </c>
      <c r="L66" s="573">
        <f t="shared" ref="L66:L75" si="11">IF($H66=0,0,ROUND(F66/$H66,4))</f>
        <v>0</v>
      </c>
      <c r="M66" s="574">
        <f t="shared" ref="M66:M75" si="12">IF($H66=0,0,ROUND(G66/$H66,4))</f>
        <v>0</v>
      </c>
    </row>
    <row r="67" spans="1:15">
      <c r="B67" s="387" t="s">
        <v>2</v>
      </c>
      <c r="C67" s="568"/>
      <c r="D67" s="569"/>
      <c r="E67" s="569"/>
      <c r="F67" s="569"/>
      <c r="G67" s="569"/>
      <c r="H67" s="567">
        <f>C67+D67+E67+F67+G67</f>
        <v>0</v>
      </c>
      <c r="I67" s="573">
        <f t="shared" si="8"/>
        <v>0</v>
      </c>
      <c r="J67" s="573">
        <f t="shared" si="9"/>
        <v>0</v>
      </c>
      <c r="K67" s="573">
        <f t="shared" si="10"/>
        <v>0</v>
      </c>
      <c r="L67" s="573">
        <f t="shared" si="11"/>
        <v>0</v>
      </c>
      <c r="M67" s="574">
        <f t="shared" si="12"/>
        <v>0</v>
      </c>
    </row>
    <row r="68" spans="1:15">
      <c r="B68" s="387" t="s">
        <v>1</v>
      </c>
      <c r="C68" s="568"/>
      <c r="D68" s="569"/>
      <c r="E68" s="569"/>
      <c r="F68" s="569"/>
      <c r="G68" s="569"/>
      <c r="H68" s="567">
        <f t="shared" ref="H68:H75" si="13">C68+D68+E68+F68+G68</f>
        <v>0</v>
      </c>
      <c r="I68" s="573">
        <f t="shared" si="8"/>
        <v>0</v>
      </c>
      <c r="J68" s="573">
        <f t="shared" si="9"/>
        <v>0</v>
      </c>
      <c r="K68" s="573">
        <f t="shared" si="10"/>
        <v>0</v>
      </c>
      <c r="L68" s="573">
        <f t="shared" si="11"/>
        <v>0</v>
      </c>
      <c r="M68" s="574">
        <f t="shared" si="12"/>
        <v>0</v>
      </c>
    </row>
    <row r="69" spans="1:15">
      <c r="B69" s="387" t="s">
        <v>21</v>
      </c>
      <c r="C69" s="568"/>
      <c r="D69" s="569"/>
      <c r="E69" s="569"/>
      <c r="F69" s="569"/>
      <c r="G69" s="569"/>
      <c r="H69" s="567">
        <f t="shared" si="13"/>
        <v>0</v>
      </c>
      <c r="I69" s="573">
        <f t="shared" si="8"/>
        <v>0</v>
      </c>
      <c r="J69" s="573">
        <f t="shared" si="9"/>
        <v>0</v>
      </c>
      <c r="K69" s="573">
        <f t="shared" si="10"/>
        <v>0</v>
      </c>
      <c r="L69" s="573">
        <f t="shared" si="11"/>
        <v>0</v>
      </c>
      <c r="M69" s="574">
        <f t="shared" si="12"/>
        <v>0</v>
      </c>
    </row>
    <row r="70" spans="1:15">
      <c r="B70" s="388" t="s">
        <v>72</v>
      </c>
      <c r="C70" s="566">
        <f>C71+C72+C73</f>
        <v>0</v>
      </c>
      <c r="D70" s="567">
        <f>D71+D72+D73</f>
        <v>0</v>
      </c>
      <c r="E70" s="567">
        <f>E71+E72+E73</f>
        <v>0</v>
      </c>
      <c r="F70" s="567">
        <f>F71+F72+F73</f>
        <v>0</v>
      </c>
      <c r="G70" s="567">
        <f>G71+G72+G73</f>
        <v>0</v>
      </c>
      <c r="H70" s="567">
        <f>C70+D70+E70+F70+G70</f>
        <v>0</v>
      </c>
      <c r="I70" s="573">
        <f t="shared" si="8"/>
        <v>0</v>
      </c>
      <c r="J70" s="573">
        <f t="shared" si="9"/>
        <v>0</v>
      </c>
      <c r="K70" s="573">
        <f t="shared" si="10"/>
        <v>0</v>
      </c>
      <c r="L70" s="573">
        <f t="shared" si="11"/>
        <v>0</v>
      </c>
      <c r="M70" s="574">
        <f t="shared" si="12"/>
        <v>0</v>
      </c>
    </row>
    <row r="71" spans="1:15">
      <c r="B71" s="389" t="s">
        <v>113</v>
      </c>
      <c r="C71" s="568"/>
      <c r="D71" s="569"/>
      <c r="E71" s="569"/>
      <c r="F71" s="569"/>
      <c r="G71" s="569"/>
      <c r="H71" s="567">
        <f t="shared" si="13"/>
        <v>0</v>
      </c>
      <c r="I71" s="573">
        <f t="shared" si="8"/>
        <v>0</v>
      </c>
      <c r="J71" s="573">
        <f t="shared" si="9"/>
        <v>0</v>
      </c>
      <c r="K71" s="573">
        <f t="shared" si="10"/>
        <v>0</v>
      </c>
      <c r="L71" s="573">
        <f t="shared" si="11"/>
        <v>0</v>
      </c>
      <c r="M71" s="574">
        <f t="shared" si="12"/>
        <v>0</v>
      </c>
    </row>
    <row r="72" spans="1:15" ht="16.5" customHeight="1">
      <c r="B72" s="390" t="s">
        <v>73</v>
      </c>
      <c r="C72" s="568"/>
      <c r="D72" s="569"/>
      <c r="E72" s="569"/>
      <c r="F72" s="569"/>
      <c r="G72" s="569"/>
      <c r="H72" s="567">
        <f t="shared" si="13"/>
        <v>0</v>
      </c>
      <c r="I72" s="573">
        <f t="shared" si="8"/>
        <v>0</v>
      </c>
      <c r="J72" s="573">
        <f t="shared" si="9"/>
        <v>0</v>
      </c>
      <c r="K72" s="573">
        <f t="shared" si="10"/>
        <v>0</v>
      </c>
      <c r="L72" s="573">
        <f t="shared" si="11"/>
        <v>0</v>
      </c>
      <c r="M72" s="574">
        <f t="shared" si="12"/>
        <v>0</v>
      </c>
    </row>
    <row r="73" spans="1:15">
      <c r="B73" s="390" t="s">
        <v>74</v>
      </c>
      <c r="C73" s="568"/>
      <c r="D73" s="569"/>
      <c r="E73" s="569"/>
      <c r="F73" s="569"/>
      <c r="G73" s="569"/>
      <c r="H73" s="567">
        <f t="shared" si="13"/>
        <v>0</v>
      </c>
      <c r="I73" s="573">
        <f t="shared" si="8"/>
        <v>0</v>
      </c>
      <c r="J73" s="573">
        <f t="shared" si="9"/>
        <v>0</v>
      </c>
      <c r="K73" s="573">
        <f t="shared" si="10"/>
        <v>0</v>
      </c>
      <c r="L73" s="573">
        <f t="shared" si="11"/>
        <v>0</v>
      </c>
      <c r="M73" s="574">
        <f t="shared" si="12"/>
        <v>0</v>
      </c>
    </row>
    <row r="74" spans="1:15">
      <c r="B74" s="391" t="s">
        <v>75</v>
      </c>
      <c r="C74" s="568"/>
      <c r="D74" s="569"/>
      <c r="E74" s="569"/>
      <c r="F74" s="569"/>
      <c r="G74" s="569"/>
      <c r="H74" s="567">
        <f>C74+D74+E74+F74+G74</f>
        <v>0</v>
      </c>
      <c r="I74" s="573">
        <f t="shared" si="8"/>
        <v>0</v>
      </c>
      <c r="J74" s="573">
        <f t="shared" si="9"/>
        <v>0</v>
      </c>
      <c r="K74" s="573">
        <f t="shared" si="10"/>
        <v>0</v>
      </c>
      <c r="L74" s="573">
        <f t="shared" si="11"/>
        <v>0</v>
      </c>
      <c r="M74" s="574">
        <f t="shared" si="12"/>
        <v>0</v>
      </c>
    </row>
    <row r="75" spans="1:15" ht="17.25" thickBot="1">
      <c r="B75" s="392" t="s">
        <v>22</v>
      </c>
      <c r="C75" s="570">
        <f>C74+C70+C66</f>
        <v>0</v>
      </c>
      <c r="D75" s="571">
        <f>D74+D70+D66</f>
        <v>0</v>
      </c>
      <c r="E75" s="571">
        <f>E74+E70+E66</f>
        <v>0</v>
      </c>
      <c r="F75" s="571">
        <f>F74+F70+F66</f>
        <v>0</v>
      </c>
      <c r="G75" s="571">
        <f>G74+G70+G66</f>
        <v>0</v>
      </c>
      <c r="H75" s="571">
        <f t="shared" si="13"/>
        <v>0</v>
      </c>
      <c r="I75" s="575">
        <f t="shared" si="8"/>
        <v>0</v>
      </c>
      <c r="J75" s="575">
        <f t="shared" si="9"/>
        <v>0</v>
      </c>
      <c r="K75" s="575">
        <f t="shared" si="10"/>
        <v>0</v>
      </c>
      <c r="L75" s="575">
        <f t="shared" si="11"/>
        <v>0</v>
      </c>
      <c r="M75" s="576">
        <f t="shared" si="12"/>
        <v>0</v>
      </c>
    </row>
    <row r="78" spans="1:15">
      <c r="A78" s="245" t="s">
        <v>138</v>
      </c>
    </row>
    <row r="79" spans="1:15" ht="17.25" thickBot="1">
      <c r="A79" s="2" t="s">
        <v>281</v>
      </c>
      <c r="H79" s="133"/>
      <c r="L79" s="133"/>
      <c r="O79" s="3" t="s">
        <v>460</v>
      </c>
    </row>
    <row r="80" spans="1:15">
      <c r="B80" s="860"/>
      <c r="C80" s="851" t="s">
        <v>392</v>
      </c>
      <c r="D80" s="852"/>
      <c r="E80" s="852"/>
      <c r="F80" s="853"/>
      <c r="G80" s="862" t="s">
        <v>277</v>
      </c>
      <c r="H80" s="863"/>
      <c r="I80" s="863"/>
      <c r="J80" s="863"/>
      <c r="K80" s="864"/>
      <c r="L80" s="862" t="s">
        <v>131</v>
      </c>
      <c r="M80" s="863"/>
      <c r="N80" s="863"/>
      <c r="O80" s="864"/>
    </row>
    <row r="81" spans="2:54">
      <c r="B81" s="861"/>
      <c r="C81" s="242" t="s">
        <v>274</v>
      </c>
      <c r="D81" s="243" t="s">
        <v>275</v>
      </c>
      <c r="E81" s="243" t="s">
        <v>593</v>
      </c>
      <c r="F81" s="200" t="s">
        <v>276</v>
      </c>
      <c r="G81" s="225" t="s">
        <v>278</v>
      </c>
      <c r="H81" s="122" t="s">
        <v>546</v>
      </c>
      <c r="I81" s="323" t="s">
        <v>551</v>
      </c>
      <c r="J81" s="122" t="s">
        <v>279</v>
      </c>
      <c r="K81" s="123" t="s">
        <v>276</v>
      </c>
      <c r="L81" s="244" t="s">
        <v>137</v>
      </c>
      <c r="M81" s="243" t="s">
        <v>547</v>
      </c>
      <c r="N81" s="331" t="s">
        <v>551</v>
      </c>
      <c r="O81" s="123" t="s">
        <v>393</v>
      </c>
    </row>
    <row r="82" spans="2:54">
      <c r="B82" s="197" t="s">
        <v>132</v>
      </c>
      <c r="C82" s="952"/>
      <c r="D82" s="580"/>
      <c r="E82" s="584"/>
      <c r="F82" s="577">
        <f>IF(('表1-1 资产配置状况'!$C$147-'表1-1 资产配置状况'!$D$147-'表1-1 资产配置状况'!$E$147)=0,0,ROUND(D82/('表1-1 资产配置状况'!$C$147-'表1-1 资产配置状况'!$D$147-'表1-1 资产配置状况'!$E$147),4))</f>
        <v>0</v>
      </c>
      <c r="G82" s="201"/>
      <c r="H82" s="541"/>
      <c r="I82" s="581"/>
      <c r="J82" s="161"/>
      <c r="K82" s="577">
        <f>IF(('表1-1 资产配置状况'!$C$147-'表1-1 资产配置状况'!$D$147-'表1-1 资产配置状况'!$E$147)=0,0,ROUND(H82/('表1-1 资产配置状况'!$C$147-'表1-1 资产配置状况'!$D$147-'表1-1 资产配置状况'!$E$147),4))</f>
        <v>0</v>
      </c>
      <c r="L82" s="195"/>
      <c r="M82" s="580"/>
      <c r="N82" s="583"/>
      <c r="O82" s="577">
        <f>IF(('表1-1 资产配置状况'!$C$147-'表1-1 资产配置状况'!$D$147-'表1-1 资产配置状况'!$E$147)=0,0,ROUND(M82/('表1-1 资产配置状况'!$C$147-'表1-1 资产配置状况'!$D$147-'表1-1 资产配置状况'!$E$147),4))</f>
        <v>0</v>
      </c>
      <c r="BB82" s="803" t="s">
        <v>744</v>
      </c>
    </row>
    <row r="83" spans="2:54">
      <c r="B83" s="197" t="s">
        <v>133</v>
      </c>
      <c r="C83" s="952"/>
      <c r="D83" s="580"/>
      <c r="E83" s="584"/>
      <c r="F83" s="578">
        <f>IF(('表1-1 资产配置状况'!$C$147-'表1-1 资产配置状况'!$D$147-'表1-1 资产配置状况'!$E$147)=0,0,ROUND(D83/('表1-1 资产配置状况'!$C$147-'表1-1 资产配置状况'!$D$147-'表1-1 资产配置状况'!$E$147),4))</f>
        <v>0</v>
      </c>
      <c r="G83" s="201"/>
      <c r="H83" s="541"/>
      <c r="I83" s="581"/>
      <c r="J83" s="161"/>
      <c r="K83" s="577">
        <f>IF(('表1-1 资产配置状况'!$C$147-'表1-1 资产配置状况'!$D$147-'表1-1 资产配置状况'!$E$147)=0,0,ROUND(H83/('表1-1 资产配置状况'!$C$147-'表1-1 资产配置状况'!$D$147-'表1-1 资产配置状况'!$E$147),4))</f>
        <v>0</v>
      </c>
      <c r="L83" s="195"/>
      <c r="M83" s="580"/>
      <c r="N83" s="583"/>
      <c r="O83" s="577">
        <f>IF(('表1-1 资产配置状况'!$C$147-'表1-1 资产配置状况'!$D$147-'表1-1 资产配置状况'!$E$147)=0,0,ROUND(M83/('表1-1 资产配置状况'!$C$147-'表1-1 资产配置状况'!$D$147-'表1-1 资产配置状况'!$E$147),4))</f>
        <v>0</v>
      </c>
      <c r="BB83" s="803" t="s">
        <v>745</v>
      </c>
    </row>
    <row r="84" spans="2:54">
      <c r="B84" s="197" t="s">
        <v>134</v>
      </c>
      <c r="C84" s="952"/>
      <c r="D84" s="580"/>
      <c r="E84" s="584"/>
      <c r="F84" s="578">
        <f>IF(('表1-1 资产配置状况'!$C$147-'表1-1 资产配置状况'!$D$147-'表1-1 资产配置状况'!$E$147)=0,0,ROUND(D84/('表1-1 资产配置状况'!$C$147-'表1-1 资产配置状况'!$D$147-'表1-1 资产配置状况'!$E$147),4))</f>
        <v>0</v>
      </c>
      <c r="G84" s="201"/>
      <c r="H84" s="541"/>
      <c r="I84" s="581"/>
      <c r="J84" s="161"/>
      <c r="K84" s="577">
        <f>IF(('表1-1 资产配置状况'!$C$147-'表1-1 资产配置状况'!$D$147-'表1-1 资产配置状况'!$E$147)=0,0,ROUND(H84/('表1-1 资产配置状况'!$C$147-'表1-1 资产配置状况'!$D$147-'表1-1 资产配置状况'!$E$147),4))</f>
        <v>0</v>
      </c>
      <c r="L84" s="195"/>
      <c r="M84" s="580"/>
      <c r="N84" s="583"/>
      <c r="O84" s="577">
        <f>IF(('表1-1 资产配置状况'!$C$147-'表1-1 资产配置状况'!$D$147-'表1-1 资产配置状况'!$E$147)=0,0,ROUND(M84/('表1-1 资产配置状况'!$C$147-'表1-1 资产配置状况'!$D$147-'表1-1 资产配置状况'!$E$147),4))</f>
        <v>0</v>
      </c>
      <c r="BB84" s="803" t="s">
        <v>746</v>
      </c>
    </row>
    <row r="85" spans="2:54">
      <c r="B85" s="197" t="s">
        <v>135</v>
      </c>
      <c r="C85" s="952"/>
      <c r="D85" s="580"/>
      <c r="E85" s="584"/>
      <c r="F85" s="578">
        <f>IF(('表1-1 资产配置状况'!$C$147-'表1-1 资产配置状况'!$D$147-'表1-1 资产配置状况'!$E$147)=0,0,ROUND(D85/('表1-1 资产配置状况'!$C$147-'表1-1 资产配置状况'!$D$147-'表1-1 资产配置状况'!$E$147),4))</f>
        <v>0</v>
      </c>
      <c r="G85" s="201"/>
      <c r="H85" s="541"/>
      <c r="I85" s="581"/>
      <c r="J85" s="161"/>
      <c r="K85" s="577">
        <f>IF(('表1-1 资产配置状况'!$C$147-'表1-1 资产配置状况'!$D$147-'表1-1 资产配置状况'!$E$147)=0,0,ROUND(H85/('表1-1 资产配置状况'!$C$147-'表1-1 资产配置状况'!$D$147-'表1-1 资产配置状况'!$E$147),4))</f>
        <v>0</v>
      </c>
      <c r="L85" s="195"/>
      <c r="M85" s="580"/>
      <c r="N85" s="583"/>
      <c r="O85" s="577">
        <f>IF(('表1-1 资产配置状况'!$C$147-'表1-1 资产配置状况'!$D$147-'表1-1 资产配置状况'!$E$147)=0,0,ROUND(M85/('表1-1 资产配置状况'!$C$147-'表1-1 资产配置状况'!$D$147-'表1-1 资产配置状况'!$E$147),4))</f>
        <v>0</v>
      </c>
      <c r="BB85" s="803" t="s">
        <v>747</v>
      </c>
    </row>
    <row r="86" spans="2:54">
      <c r="B86" s="197" t="s">
        <v>136</v>
      </c>
      <c r="C86" s="952"/>
      <c r="D86" s="580"/>
      <c r="E86" s="584"/>
      <c r="F86" s="578">
        <f>IF(('表1-1 资产配置状况'!$C$147-'表1-1 资产配置状况'!$D$147-'表1-1 资产配置状况'!$E$147)=0,0,ROUND(D86/('表1-1 资产配置状况'!$C$147-'表1-1 资产配置状况'!$D$147-'表1-1 资产配置状况'!$E$147),4))</f>
        <v>0</v>
      </c>
      <c r="G86" s="201"/>
      <c r="H86" s="541"/>
      <c r="I86" s="581"/>
      <c r="J86" s="161"/>
      <c r="K86" s="577">
        <f>IF(('表1-1 资产配置状况'!$C$147-'表1-1 资产配置状况'!$D$147-'表1-1 资产配置状况'!$E$147)=0,0,ROUND(H86/('表1-1 资产配置状况'!$C$147-'表1-1 资产配置状况'!$D$147-'表1-1 资产配置状况'!$E$147),4))</f>
        <v>0</v>
      </c>
      <c r="L86" s="196"/>
      <c r="M86" s="580"/>
      <c r="N86" s="583"/>
      <c r="O86" s="577">
        <f>IF(('表1-1 资产配置状况'!$C$147-'表1-1 资产配置状况'!$D$147-'表1-1 资产配置状况'!$E$147)=0,0,ROUND(M86/('表1-1 资产配置状况'!$C$147-'表1-1 资产配置状况'!$D$147-'表1-1 资产配置状况'!$E$147),4))</f>
        <v>0</v>
      </c>
      <c r="BB86" s="803" t="s">
        <v>748</v>
      </c>
    </row>
    <row r="87" spans="2:54" ht="17.25" thickBot="1">
      <c r="B87" s="198" t="s">
        <v>25</v>
      </c>
      <c r="C87" s="854"/>
      <c r="D87" s="855"/>
      <c r="E87" s="855"/>
      <c r="F87" s="856"/>
      <c r="G87" s="202" t="s">
        <v>280</v>
      </c>
      <c r="H87" s="582">
        <f>SUM(H82:H86)</f>
        <v>0</v>
      </c>
      <c r="I87" s="582">
        <f>SUM(I82:I86)</f>
        <v>0</v>
      </c>
      <c r="J87" s="211" t="s">
        <v>434</v>
      </c>
      <c r="K87" s="579">
        <f>SUM(K82:K86)</f>
        <v>0</v>
      </c>
      <c r="L87" s="199" t="s">
        <v>280</v>
      </c>
      <c r="M87" s="582">
        <f>SUM(M82:M86)</f>
        <v>0</v>
      </c>
      <c r="N87" s="582">
        <f>SUM(N82:N86)</f>
        <v>0</v>
      </c>
      <c r="O87" s="579">
        <f>SUM(O82:O86)</f>
        <v>0</v>
      </c>
      <c r="BB87" s="803" t="s">
        <v>749</v>
      </c>
    </row>
    <row r="88" spans="2:54">
      <c r="BB88" s="803" t="s">
        <v>750</v>
      </c>
    </row>
    <row r="89" spans="2:54">
      <c r="B89" s="56"/>
      <c r="BB89" s="803" t="s">
        <v>751</v>
      </c>
    </row>
    <row r="90" spans="2:54">
      <c r="B90" s="39"/>
      <c r="BB90" s="803" t="s">
        <v>752</v>
      </c>
    </row>
    <row r="91" spans="2:54">
      <c r="B91" s="56"/>
      <c r="BB91" s="803" t="s">
        <v>753</v>
      </c>
    </row>
    <row r="92" spans="2:54">
      <c r="BB92" s="803" t="s">
        <v>754</v>
      </c>
    </row>
    <row r="93" spans="2:54">
      <c r="B93" s="74"/>
      <c r="BB93" s="803" t="s">
        <v>755</v>
      </c>
    </row>
    <row r="94" spans="2:54">
      <c r="BB94" s="803" t="s">
        <v>756</v>
      </c>
    </row>
    <row r="95" spans="2:54">
      <c r="BB95" s="803" t="s">
        <v>757</v>
      </c>
    </row>
    <row r="96" spans="2:54">
      <c r="BB96" s="803" t="s">
        <v>758</v>
      </c>
    </row>
    <row r="97" spans="54:54">
      <c r="BB97" s="803" t="s">
        <v>759</v>
      </c>
    </row>
    <row r="98" spans="54:54">
      <c r="BB98" s="803" t="s">
        <v>760</v>
      </c>
    </row>
    <row r="99" spans="54:54">
      <c r="BB99" s="803" t="s">
        <v>761</v>
      </c>
    </row>
    <row r="100" spans="54:54">
      <c r="BB100" s="803" t="s">
        <v>762</v>
      </c>
    </row>
    <row r="101" spans="54:54">
      <c r="BB101" s="803" t="s">
        <v>763</v>
      </c>
    </row>
    <row r="102" spans="54:54">
      <c r="BB102" s="803" t="s">
        <v>764</v>
      </c>
    </row>
    <row r="103" spans="54:54">
      <c r="BB103" s="803" t="s">
        <v>765</v>
      </c>
    </row>
    <row r="104" spans="54:54">
      <c r="BB104" s="803" t="s">
        <v>766</v>
      </c>
    </row>
    <row r="105" spans="54:54">
      <c r="BB105" s="803" t="s">
        <v>767</v>
      </c>
    </row>
    <row r="106" spans="54:54">
      <c r="BB106" s="803" t="s">
        <v>768</v>
      </c>
    </row>
    <row r="107" spans="54:54">
      <c r="BB107" s="803" t="s">
        <v>769</v>
      </c>
    </row>
    <row r="108" spans="54:54">
      <c r="BB108" s="803" t="s">
        <v>770</v>
      </c>
    </row>
    <row r="109" spans="54:54">
      <c r="BB109" s="803" t="s">
        <v>771</v>
      </c>
    </row>
    <row r="110" spans="54:54">
      <c r="BB110" s="803" t="s">
        <v>772</v>
      </c>
    </row>
    <row r="111" spans="54:54">
      <c r="BB111" s="803" t="s">
        <v>773</v>
      </c>
    </row>
    <row r="112" spans="54:54">
      <c r="BB112" s="803" t="s">
        <v>774</v>
      </c>
    </row>
    <row r="113" spans="54:54">
      <c r="BB113" s="803" t="s">
        <v>775</v>
      </c>
    </row>
    <row r="114" spans="54:54">
      <c r="BB114" s="803" t="s">
        <v>776</v>
      </c>
    </row>
    <row r="115" spans="54:54">
      <c r="BB115" s="803" t="s">
        <v>777</v>
      </c>
    </row>
    <row r="116" spans="54:54">
      <c r="BB116" s="803" t="s">
        <v>778</v>
      </c>
    </row>
    <row r="117" spans="54:54">
      <c r="BB117" s="803" t="s">
        <v>779</v>
      </c>
    </row>
    <row r="118" spans="54:54">
      <c r="BB118" s="803" t="s">
        <v>780</v>
      </c>
    </row>
    <row r="119" spans="54:54">
      <c r="BB119" s="803" t="s">
        <v>781</v>
      </c>
    </row>
    <row r="120" spans="54:54">
      <c r="BB120" s="803" t="s">
        <v>782</v>
      </c>
    </row>
  </sheetData>
  <mergeCells count="19">
    <mergeCell ref="A5:A6"/>
    <mergeCell ref="A25:M25"/>
    <mergeCell ref="K5:K6"/>
    <mergeCell ref="C40:K40"/>
    <mergeCell ref="A42:A50"/>
    <mergeCell ref="C5:J5"/>
    <mergeCell ref="A7:A15"/>
    <mergeCell ref="A16:A24"/>
    <mergeCell ref="B5:B6"/>
    <mergeCell ref="A40:B41"/>
    <mergeCell ref="A51:A59"/>
    <mergeCell ref="B64:B65"/>
    <mergeCell ref="C80:F80"/>
    <mergeCell ref="C87:F87"/>
    <mergeCell ref="I64:M64"/>
    <mergeCell ref="C64:H64"/>
    <mergeCell ref="B80:B81"/>
    <mergeCell ref="G80:K80"/>
    <mergeCell ref="L80:O80"/>
  </mergeCells>
  <phoneticPr fontId="3" type="noConversion"/>
  <dataValidations count="2">
    <dataValidation type="list" allowBlank="1" showInputMessage="1" showErrorMessage="1" sqref="J82:J86">
      <formula1>"是,否"</formula1>
    </dataValidation>
    <dataValidation type="list" allowBlank="1" showInputMessage="1" showErrorMessage="1" sqref="C82:C86">
      <formula1>$BB$82:$BB$120</formula1>
    </dataValidation>
  </dataValidations>
  <printOptions horizontalCentered="1"/>
  <pageMargins left="0.70866141732283472" right="0.70866141732283472" top="0.74803149606299213" bottom="0.74803149606299213" header="0.31496062992125984" footer="0.31496062992125984"/>
  <pageSetup paperSize="9" scale="52" fitToHeight="2" orientation="landscape" r:id="rId1"/>
  <headerFooter>
    <oddFooter>第 &amp;P 页，共 &amp;N 页</oddFooter>
  </headerFooter>
  <rowBreaks count="2" manualBreakCount="2">
    <brk id="36" max="14" man="1"/>
    <brk id="61" max="14" man="1"/>
  </rowBreaks>
  <drawing r:id="rId2"/>
</worksheet>
</file>

<file path=xl/worksheets/sheet9.xml><?xml version="1.0" encoding="utf-8"?>
<worksheet xmlns="http://schemas.openxmlformats.org/spreadsheetml/2006/main" xmlns:r="http://schemas.openxmlformats.org/officeDocument/2006/relationships">
  <sheetPr codeName="Sheet5">
    <pageSetUpPr fitToPage="1"/>
  </sheetPr>
  <dimension ref="A1:I49"/>
  <sheetViews>
    <sheetView view="pageBreakPreview" topLeftCell="A22" zoomScale="70" zoomScaleSheetLayoutView="70" workbookViewId="0">
      <selection activeCell="F27" sqref="F27"/>
    </sheetView>
  </sheetViews>
  <sheetFormatPr defaultColWidth="9" defaultRowHeight="16.5"/>
  <cols>
    <col min="1" max="1" width="28" style="1" customWidth="1"/>
    <col min="2" max="2" width="17.125" style="29" customWidth="1"/>
    <col min="3" max="3" width="17.625" style="1" customWidth="1"/>
    <col min="4" max="4" width="15.125" style="1" customWidth="1"/>
    <col min="5" max="5" width="19.625" style="1" customWidth="1"/>
    <col min="6" max="6" width="21.375" style="1" customWidth="1"/>
    <col min="7" max="7" width="18.125" style="1" customWidth="1"/>
    <col min="8" max="8" width="15.625" style="1" customWidth="1"/>
    <col min="9" max="9" width="15.125" style="1" customWidth="1"/>
    <col min="10" max="10" width="12.5" style="1" customWidth="1"/>
    <col min="11" max="16384" width="9" style="1"/>
  </cols>
  <sheetData>
    <row r="1" spans="1:9" ht="24.75">
      <c r="A1" s="431" t="s">
        <v>632</v>
      </c>
      <c r="B1" s="89"/>
      <c r="C1" s="89"/>
      <c r="D1" s="89"/>
      <c r="E1" s="89"/>
      <c r="F1" s="89"/>
      <c r="G1" s="89"/>
      <c r="H1" s="89"/>
      <c r="I1" s="89"/>
    </row>
    <row r="2" spans="1:9" ht="28.5" customHeight="1">
      <c r="A2" s="2" t="str">
        <f>"公司名称："&amp;封面!$C$20</f>
        <v>公司名称：</v>
      </c>
      <c r="C2" s="73"/>
      <c r="E2" s="795" t="str">
        <f>封面!$C$21</f>
        <v xml:space="preserve"> 年 月 日</v>
      </c>
    </row>
    <row r="3" spans="1:9" ht="26.25" customHeight="1" thickBot="1">
      <c r="A3" s="399" t="s">
        <v>197</v>
      </c>
      <c r="B3" s="1"/>
      <c r="E3" s="3"/>
      <c r="H3" s="3"/>
      <c r="I3" s="400" t="s">
        <v>607</v>
      </c>
    </row>
    <row r="4" spans="1:9" ht="21.75" customHeight="1">
      <c r="A4" s="884" t="s">
        <v>57</v>
      </c>
      <c r="B4" s="870" t="s">
        <v>203</v>
      </c>
      <c r="C4" s="870"/>
      <c r="D4" s="870"/>
      <c r="E4" s="870" t="s">
        <v>205</v>
      </c>
      <c r="F4" s="870"/>
      <c r="G4" s="870"/>
      <c r="H4" s="870" t="s">
        <v>685</v>
      </c>
      <c r="I4" s="871" t="s">
        <v>208</v>
      </c>
    </row>
    <row r="5" spans="1:9" ht="34.5" customHeight="1">
      <c r="A5" s="885"/>
      <c r="B5" s="130" t="s">
        <v>203</v>
      </c>
      <c r="C5" s="185" t="s">
        <v>204</v>
      </c>
      <c r="D5" s="185" t="s">
        <v>207</v>
      </c>
      <c r="E5" s="122" t="s">
        <v>205</v>
      </c>
      <c r="F5" s="122" t="s">
        <v>206</v>
      </c>
      <c r="G5" s="122" t="s">
        <v>684</v>
      </c>
      <c r="H5" s="880"/>
      <c r="I5" s="881"/>
    </row>
    <row r="6" spans="1:9" ht="21.75" customHeight="1" thickBot="1">
      <c r="A6" s="131" t="s">
        <v>254</v>
      </c>
      <c r="B6" s="585"/>
      <c r="C6" s="585"/>
      <c r="D6" s="586">
        <f>B6-C6</f>
        <v>0</v>
      </c>
      <c r="E6" s="585"/>
      <c r="F6" s="585"/>
      <c r="G6" s="586">
        <f>E6-F6</f>
        <v>0</v>
      </c>
      <c r="H6" s="585"/>
      <c r="I6" s="587">
        <f>D6+G6+H6</f>
        <v>0</v>
      </c>
    </row>
    <row r="7" spans="1:9" ht="15.75" customHeight="1">
      <c r="A7" s="85"/>
    </row>
    <row r="8" spans="1:9">
      <c r="A8" s="84"/>
    </row>
    <row r="9" spans="1:9">
      <c r="A9" s="203" t="s">
        <v>462</v>
      </c>
    </row>
    <row r="10" spans="1:9" ht="17.25" thickBot="1">
      <c r="A10" s="3" t="s">
        <v>253</v>
      </c>
    </row>
    <row r="11" spans="1:9">
      <c r="A11" s="160" t="s">
        <v>70</v>
      </c>
      <c r="B11" s="190" t="s">
        <v>270</v>
      </c>
      <c r="C11" s="191" t="s">
        <v>271</v>
      </c>
      <c r="D11" s="192" t="s">
        <v>272</v>
      </c>
    </row>
    <row r="12" spans="1:9">
      <c r="A12" s="193" t="s">
        <v>699</v>
      </c>
      <c r="B12" s="588"/>
      <c r="C12" s="588"/>
      <c r="D12" s="589"/>
    </row>
    <row r="13" spans="1:9">
      <c r="A13" s="358" t="s">
        <v>200</v>
      </c>
      <c r="B13" s="359"/>
      <c r="C13" s="359"/>
      <c r="D13" s="360"/>
    </row>
    <row r="14" spans="1:9">
      <c r="A14" s="358" t="s">
        <v>586</v>
      </c>
      <c r="B14" s="359"/>
      <c r="C14" s="359"/>
      <c r="D14" s="360"/>
    </row>
    <row r="15" spans="1:9">
      <c r="A15" s="358" t="s">
        <v>585</v>
      </c>
      <c r="B15" s="359"/>
      <c r="C15" s="359"/>
      <c r="D15" s="360"/>
    </row>
    <row r="16" spans="1:9">
      <c r="A16" s="358" t="s">
        <v>587</v>
      </c>
      <c r="B16" s="359"/>
      <c r="C16" s="359"/>
      <c r="D16" s="360"/>
    </row>
    <row r="17" spans="1:5">
      <c r="A17" s="358" t="s">
        <v>94</v>
      </c>
      <c r="B17" s="359"/>
      <c r="C17" s="359"/>
      <c r="D17" s="360"/>
    </row>
    <row r="18" spans="1:5">
      <c r="A18" s="358" t="s">
        <v>588</v>
      </c>
      <c r="B18" s="359"/>
      <c r="C18" s="359"/>
      <c r="D18" s="360"/>
    </row>
    <row r="19" spans="1:5">
      <c r="A19" s="358" t="s">
        <v>589</v>
      </c>
      <c r="B19" s="359"/>
      <c r="C19" s="359"/>
      <c r="D19" s="360"/>
    </row>
    <row r="20" spans="1:5" ht="15.75" customHeight="1">
      <c r="A20" s="361" t="s">
        <v>231</v>
      </c>
      <c r="B20" s="359"/>
      <c r="C20" s="362"/>
      <c r="D20" s="363"/>
    </row>
    <row r="21" spans="1:5" ht="17.25" thickBot="1">
      <c r="A21" s="364" t="s">
        <v>202</v>
      </c>
      <c r="B21" s="365"/>
      <c r="C21" s="365"/>
      <c r="D21" s="366"/>
    </row>
    <row r="22" spans="1:5">
      <c r="A22" s="1" t="s">
        <v>268</v>
      </c>
      <c r="B22" s="1"/>
    </row>
    <row r="23" spans="1:5">
      <c r="A23" s="85"/>
      <c r="B23" s="60"/>
      <c r="C23" s="60"/>
      <c r="D23" s="34"/>
      <c r="E23" s="10"/>
    </row>
    <row r="24" spans="1:5">
      <c r="A24" s="84"/>
      <c r="B24" s="60"/>
      <c r="C24" s="60"/>
      <c r="D24" s="34"/>
      <c r="E24" s="10"/>
    </row>
    <row r="25" spans="1:5" ht="17.25" thickBot="1">
      <c r="A25" s="3" t="s">
        <v>400</v>
      </c>
      <c r="B25" s="60"/>
      <c r="C25" s="27" t="s">
        <v>460</v>
      </c>
      <c r="D25" s="34"/>
      <c r="E25" s="10"/>
    </row>
    <row r="26" spans="1:5">
      <c r="A26" s="882" t="s">
        <v>57</v>
      </c>
      <c r="B26" s="837" t="s">
        <v>552</v>
      </c>
      <c r="C26" s="839"/>
      <c r="D26" s="34"/>
      <c r="E26" s="10"/>
    </row>
    <row r="27" spans="1:5">
      <c r="A27" s="883"/>
      <c r="B27" s="250" t="s">
        <v>494</v>
      </c>
      <c r="C27" s="249" t="s">
        <v>58</v>
      </c>
      <c r="D27" s="34"/>
      <c r="E27" s="10"/>
    </row>
    <row r="28" spans="1:5" ht="18.75" customHeight="1" thickBot="1">
      <c r="A28" s="113" t="s">
        <v>224</v>
      </c>
      <c r="B28" s="590"/>
      <c r="C28" s="596">
        <f>IF(('表1-1 资产配置状况'!$C$5-'表1-1 资产配置状况'!$D$147-'表1-1 资产配置状况'!$E$147)=0,0,ROUND(B28/('表1-1 资产配置状况'!$C$5-'表1-1 资产配置状况'!$D$147-'表1-1 资产配置状况'!$E$147),4))</f>
        <v>0</v>
      </c>
      <c r="D28" s="34"/>
      <c r="E28" s="10"/>
    </row>
    <row r="29" spans="1:5">
      <c r="A29" s="56"/>
      <c r="B29" s="60"/>
      <c r="C29" s="60"/>
      <c r="D29" s="34"/>
      <c r="E29" s="10"/>
    </row>
    <row r="30" spans="1:5">
      <c r="A30" s="60"/>
      <c r="B30" s="60"/>
      <c r="C30" s="60"/>
      <c r="D30" s="34"/>
    </row>
    <row r="31" spans="1:5" ht="17.25" thickBot="1">
      <c r="A31" s="3" t="s">
        <v>401</v>
      </c>
      <c r="B31" s="1"/>
      <c r="E31" s="133" t="s">
        <v>607</v>
      </c>
    </row>
    <row r="32" spans="1:5" ht="33">
      <c r="A32" s="7"/>
      <c r="B32" s="81" t="s">
        <v>552</v>
      </c>
      <c r="C32" s="61" t="s">
        <v>58</v>
      </c>
      <c r="D32" s="61" t="s">
        <v>495</v>
      </c>
      <c r="E32" s="165" t="s">
        <v>198</v>
      </c>
    </row>
    <row r="33" spans="1:5">
      <c r="A33" s="125" t="s">
        <v>59</v>
      </c>
      <c r="B33" s="591"/>
      <c r="C33" s="594">
        <f t="shared" ref="C33:C46" si="0">IF($B$46=0,0,ROUND(B33/$B$46,4))</f>
        <v>0</v>
      </c>
      <c r="D33" s="126"/>
      <c r="E33" s="592"/>
    </row>
    <row r="34" spans="1:5">
      <c r="A34" s="125" t="s">
        <v>60</v>
      </c>
      <c r="B34" s="591"/>
      <c r="C34" s="594">
        <f t="shared" si="0"/>
        <v>0</v>
      </c>
      <c r="D34" s="126"/>
      <c r="E34" s="592"/>
    </row>
    <row r="35" spans="1:5">
      <c r="A35" s="125" t="s">
        <v>61</v>
      </c>
      <c r="B35" s="591"/>
      <c r="C35" s="594">
        <f t="shared" si="0"/>
        <v>0</v>
      </c>
      <c r="D35" s="126"/>
      <c r="E35" s="592"/>
    </row>
    <row r="36" spans="1:5">
      <c r="A36" s="125" t="s">
        <v>129</v>
      </c>
      <c r="B36" s="591"/>
      <c r="C36" s="594">
        <f t="shared" si="0"/>
        <v>0</v>
      </c>
      <c r="D36" s="126"/>
      <c r="E36" s="592"/>
    </row>
    <row r="37" spans="1:5">
      <c r="A37" s="125" t="s">
        <v>173</v>
      </c>
      <c r="B37" s="591"/>
      <c r="C37" s="594">
        <f t="shared" si="0"/>
        <v>0</v>
      </c>
      <c r="D37" s="126"/>
      <c r="E37" s="592"/>
    </row>
    <row r="38" spans="1:5">
      <c r="A38" s="125" t="s">
        <v>174</v>
      </c>
      <c r="B38" s="591"/>
      <c r="C38" s="594">
        <f t="shared" si="0"/>
        <v>0</v>
      </c>
      <c r="D38" s="126"/>
      <c r="E38" s="592"/>
    </row>
    <row r="39" spans="1:5">
      <c r="A39" s="125" t="s">
        <v>175</v>
      </c>
      <c r="B39" s="591"/>
      <c r="C39" s="594">
        <f t="shared" si="0"/>
        <v>0</v>
      </c>
      <c r="D39" s="126"/>
      <c r="E39" s="592"/>
    </row>
    <row r="40" spans="1:5">
      <c r="A40" s="125" t="s">
        <v>176</v>
      </c>
      <c r="B40" s="591"/>
      <c r="C40" s="594">
        <f t="shared" si="0"/>
        <v>0</v>
      </c>
      <c r="D40" s="126"/>
      <c r="E40" s="592"/>
    </row>
    <row r="41" spans="1:5">
      <c r="A41" s="125" t="s">
        <v>435</v>
      </c>
      <c r="B41" s="591"/>
      <c r="C41" s="594">
        <f t="shared" si="0"/>
        <v>0</v>
      </c>
      <c r="D41" s="126"/>
      <c r="E41" s="592"/>
    </row>
    <row r="42" spans="1:5">
      <c r="A42" s="125" t="s">
        <v>436</v>
      </c>
      <c r="B42" s="591"/>
      <c r="C42" s="594">
        <f t="shared" si="0"/>
        <v>0</v>
      </c>
      <c r="D42" s="126"/>
      <c r="E42" s="592"/>
    </row>
    <row r="43" spans="1:5">
      <c r="A43" s="125" t="s">
        <v>437</v>
      </c>
      <c r="B43" s="591"/>
      <c r="C43" s="594">
        <f t="shared" si="0"/>
        <v>0</v>
      </c>
      <c r="D43" s="126"/>
      <c r="E43" s="592"/>
    </row>
    <row r="44" spans="1:5">
      <c r="A44" s="125" t="s">
        <v>438</v>
      </c>
      <c r="B44" s="591"/>
      <c r="C44" s="594">
        <f t="shared" si="0"/>
        <v>0</v>
      </c>
      <c r="D44" s="126"/>
      <c r="E44" s="592"/>
    </row>
    <row r="45" spans="1:5">
      <c r="A45" s="125" t="s">
        <v>62</v>
      </c>
      <c r="B45" s="591"/>
      <c r="C45" s="594">
        <f t="shared" si="0"/>
        <v>0</v>
      </c>
      <c r="D45" s="126"/>
      <c r="E45" s="592"/>
    </row>
    <row r="46" spans="1:5" ht="17.25" thickBot="1">
      <c r="A46" s="164" t="s">
        <v>35</v>
      </c>
      <c r="B46" s="564">
        <f>SUM(B33:B45)</f>
        <v>0</v>
      </c>
      <c r="C46" s="595">
        <f t="shared" si="0"/>
        <v>0</v>
      </c>
      <c r="D46" s="595">
        <f>IF(SUM(B33:B45)=0,0,ROUND(SUMPRODUCT(B33:B45,D33:D45)/SUM(B33:B45),4))</f>
        <v>0</v>
      </c>
      <c r="E46" s="593" t="s">
        <v>199</v>
      </c>
    </row>
    <row r="47" spans="1:5">
      <c r="A47" s="8"/>
    </row>
    <row r="48" spans="1:5">
      <c r="A48" s="56"/>
    </row>
    <row r="49" spans="2:2">
      <c r="B49" s="1"/>
    </row>
  </sheetData>
  <mergeCells count="7">
    <mergeCell ref="I4:I5"/>
    <mergeCell ref="A26:A27"/>
    <mergeCell ref="B26:C26"/>
    <mergeCell ref="A4:A5"/>
    <mergeCell ref="H4:H5"/>
    <mergeCell ref="B4:D4"/>
    <mergeCell ref="E4:G4"/>
  </mergeCells>
  <phoneticPr fontId="3" type="noConversion"/>
  <printOptions horizontalCentered="1"/>
  <pageMargins left="0.70866141732283472" right="0.70866141732283472" top="0.74803149606299213" bottom="0.74803149606299213" header="0.31496062992125984" footer="0.31496062992125984"/>
  <pageSetup paperSize="9" scale="54" orientation="landscape" r:id="rId1"/>
  <headerFooter>
    <oddFooter>第 &amp;P 页，共 &amp;N 页</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23</vt:i4>
      </vt:variant>
    </vt:vector>
  </HeadingPairs>
  <TitlesOfParts>
    <vt:vector size="41" baseType="lpstr">
      <vt:lpstr>封面</vt:lpstr>
      <vt:lpstr>签字页</vt:lpstr>
      <vt:lpstr>评估频率及填报频率</vt:lpstr>
      <vt:lpstr>目录</vt:lpstr>
      <vt:lpstr>权重分配及综合得分</vt:lpstr>
      <vt:lpstr>量化评估标准及评分</vt:lpstr>
      <vt:lpstr>表1-1 资产配置状况</vt:lpstr>
      <vt:lpstr>表1-2 资产信用状况</vt:lpstr>
      <vt:lpstr>表1-3 负债产品信息</vt:lpstr>
      <vt:lpstr>表2-1 沉淀资金匹配（传统保险账户）</vt:lpstr>
      <vt:lpstr>表2-2 期限结构匹配（投资型和次级债账户）</vt:lpstr>
      <vt:lpstr>表3-1 成本收益匹配状况</vt:lpstr>
      <vt:lpstr>表3-2 成本收益匹配压力测试</vt:lpstr>
      <vt:lpstr>表4-1 现金流测试_普通账户</vt:lpstr>
      <vt:lpstr>表4-2 现金流测试_传统保险账户</vt:lpstr>
      <vt:lpstr>表4-3 现金流测试_预定收益型投资保险产品账户</vt:lpstr>
      <vt:lpstr>表4-4 现金流测试_独立账户</vt:lpstr>
      <vt:lpstr>备注</vt:lpstr>
      <vt:lpstr>备注!Print_Area</vt:lpstr>
      <vt:lpstr>'表1-1 资产配置状况'!Print_Area</vt:lpstr>
      <vt:lpstr>'表1-2 资产信用状况'!Print_Area</vt:lpstr>
      <vt:lpstr>'表1-3 负债产品信息'!Print_Area</vt:lpstr>
      <vt:lpstr>'表2-1 沉淀资金匹配（传统保险账户）'!Print_Area</vt:lpstr>
      <vt:lpstr>'表2-2 期限结构匹配（投资型和次级债账户）'!Print_Area</vt:lpstr>
      <vt:lpstr>'表3-1 成本收益匹配状况'!Print_Area</vt:lpstr>
      <vt:lpstr>'表3-2 成本收益匹配压力测试'!Print_Area</vt:lpstr>
      <vt:lpstr>'表4-1 现金流测试_普通账户'!Print_Area</vt:lpstr>
      <vt:lpstr>'表4-2 现金流测试_传统保险账户'!Print_Area</vt:lpstr>
      <vt:lpstr>'表4-3 现金流测试_预定收益型投资保险产品账户'!Print_Area</vt:lpstr>
      <vt:lpstr>'表4-4 现金流测试_独立账户'!Print_Area</vt:lpstr>
      <vt:lpstr>封面!Print_Area</vt:lpstr>
      <vt:lpstr>量化评估标准及评分!Print_Area</vt:lpstr>
      <vt:lpstr>目录!Print_Area</vt:lpstr>
      <vt:lpstr>评估频率及填报频率!Print_Area</vt:lpstr>
      <vt:lpstr>权重分配及综合得分!Print_Area</vt:lpstr>
      <vt:lpstr>'表1-2 资产信用状况'!Print_Titles</vt:lpstr>
      <vt:lpstr>'表3-2 成本收益匹配压力测试'!Print_Titles</vt:lpstr>
      <vt:lpstr>'表4-1 现金流测试_普通账户'!Print_Titles</vt:lpstr>
      <vt:lpstr>'表4-2 现金流测试_传统保险账户'!Print_Titles</vt:lpstr>
      <vt:lpstr>'表4-4 现金流测试_独立账户'!Print_Titles</vt:lpstr>
      <vt:lpstr>量化评估标准及评分!Print_Titles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袁洋</dc:creator>
  <cp:lastModifiedBy>circ</cp:lastModifiedBy>
  <cp:lastPrinted>2018-04-27T08:10:51Z</cp:lastPrinted>
  <dcterms:created xsi:type="dcterms:W3CDTF">2016-10-11T01:26:28Z</dcterms:created>
  <dcterms:modified xsi:type="dcterms:W3CDTF">2018-06-06T07:32:31Z</dcterms:modified>
</cp:coreProperties>
</file>