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3995" windowHeight="46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24" i="1" l="1"/>
  <c r="C23" i="1"/>
  <c r="B24" i="1"/>
  <c r="B23" i="1"/>
  <c r="A24" i="1"/>
  <c r="A23" i="1"/>
  <c r="B20" i="1"/>
  <c r="C19" i="1"/>
  <c r="A20" i="1" s="1"/>
  <c r="C18" i="1"/>
  <c r="B19" i="1"/>
  <c r="B18" i="1"/>
  <c r="A19" i="1"/>
  <c r="A18" i="1"/>
  <c r="AT13" i="1" l="1"/>
  <c r="Z10" i="1"/>
  <c r="Y10" i="1"/>
  <c r="X10" i="1"/>
  <c r="Z9" i="1"/>
  <c r="Y9" i="1"/>
  <c r="X9" i="1"/>
  <c r="AF13" i="1"/>
  <c r="AL13" i="1" s="1"/>
  <c r="AI12" i="1"/>
  <c r="AI11" i="1"/>
  <c r="AG10" i="1"/>
  <c r="AF10" i="1"/>
  <c r="AE10" i="1"/>
  <c r="AH10" i="1" s="1"/>
  <c r="AD10" i="1"/>
  <c r="AC10" i="1"/>
  <c r="AG9" i="1"/>
  <c r="AF9" i="1"/>
  <c r="AK9" i="1" s="1"/>
  <c r="AE9" i="1"/>
  <c r="AH9" i="1" s="1"/>
  <c r="AD9" i="1"/>
  <c r="AC9" i="1"/>
  <c r="S13" i="1"/>
  <c r="P14" i="1" s="1"/>
  <c r="M13" i="1"/>
  <c r="J14" i="1" s="1"/>
  <c r="AO13" i="1" l="1"/>
  <c r="AO14" i="1"/>
  <c r="AM13" i="1"/>
  <c r="AI9" i="1"/>
  <c r="AI10" i="1"/>
  <c r="AA9" i="1"/>
  <c r="AA10" i="1"/>
  <c r="AC12" i="1"/>
  <c r="T10" i="1"/>
  <c r="S10" i="1"/>
  <c r="R10" i="1"/>
  <c r="U10" i="1" s="1"/>
  <c r="Q10" i="1"/>
  <c r="P10" i="1"/>
  <c r="T9" i="1"/>
  <c r="S9" i="1"/>
  <c r="R9" i="1"/>
  <c r="U9" i="1" s="1"/>
  <c r="Q9" i="1"/>
  <c r="P9" i="1"/>
  <c r="N10" i="1"/>
  <c r="M10" i="1"/>
  <c r="N9" i="1"/>
  <c r="M9" i="1"/>
  <c r="L10" i="1"/>
  <c r="O10" i="1" s="1"/>
  <c r="K10" i="1"/>
  <c r="J10" i="1"/>
  <c r="L9" i="1"/>
  <c r="O9" i="1" s="1"/>
  <c r="K9" i="1"/>
  <c r="J9" i="1"/>
  <c r="H10" i="1"/>
  <c r="G10" i="1"/>
  <c r="H9" i="1"/>
  <c r="G9" i="1"/>
  <c r="F10" i="1"/>
  <c r="I10" i="1" s="1"/>
  <c r="F9" i="1"/>
  <c r="I9" i="1" s="1"/>
  <c r="E10" i="1"/>
  <c r="E9" i="1"/>
  <c r="D10" i="1"/>
  <c r="D9" i="1"/>
  <c r="D6" i="1"/>
  <c r="AP13" i="1" l="1"/>
  <c r="AK13" i="1"/>
  <c r="AO11" i="1"/>
  <c r="AP14" i="1"/>
  <c r="T12" i="1"/>
  <c r="S12" i="1"/>
  <c r="U12" i="1"/>
  <c r="O12" i="1"/>
  <c r="I12" i="1"/>
  <c r="N12" i="1"/>
  <c r="M12" i="1"/>
  <c r="G12" i="1"/>
  <c r="H12" i="1"/>
  <c r="AP15" i="1" l="1"/>
  <c r="AR13" i="1" s="1"/>
  <c r="G13" i="1"/>
  <c r="D14" i="1" s="1"/>
</calcChain>
</file>

<file path=xl/sharedStrings.xml><?xml version="1.0" encoding="utf-8"?>
<sst xmlns="http://schemas.openxmlformats.org/spreadsheetml/2006/main" count="62" uniqueCount="32">
  <si>
    <t>30/360</t>
    <phoneticPr fontId="1" type="noConversion"/>
  </si>
  <si>
    <t>Method</t>
    <phoneticPr fontId="1" type="noConversion"/>
  </si>
  <si>
    <t>시작일</t>
    <phoneticPr fontId="1" type="noConversion"/>
  </si>
  <si>
    <t>종료일</t>
    <phoneticPr fontId="1" type="noConversion"/>
  </si>
  <si>
    <t>년</t>
    <phoneticPr fontId="1" type="noConversion"/>
  </si>
  <si>
    <t>월</t>
    <phoneticPr fontId="1" type="noConversion"/>
  </si>
  <si>
    <t>일</t>
    <phoneticPr fontId="1" type="noConversion"/>
  </si>
  <si>
    <t>변경전</t>
    <phoneticPr fontId="1" type="noConversion"/>
  </si>
  <si>
    <t>변경후</t>
    <phoneticPr fontId="1" type="noConversion"/>
  </si>
  <si>
    <t>ACT/360</t>
    <phoneticPr fontId="1" type="noConversion"/>
  </si>
  <si>
    <t>ACT/365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</si>
  <si>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</si>
  <si>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</si>
  <si>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</si>
  <si>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4로 나누어떨어지니?</t>
    <phoneticPr fontId="1" type="noConversion"/>
  </si>
  <si>
    <t>100로 나누어떨어지니?</t>
    <phoneticPr fontId="1" type="noConversion"/>
  </si>
  <si>
    <t>400로 나누어떨어지니?</t>
    <phoneticPr fontId="1" type="noConversion"/>
  </si>
  <si>
    <t>윤년이니?</t>
    <phoneticPr fontId="1" type="noConversion"/>
  </si>
  <si>
    <t>년도가 같니?</t>
    <phoneticPr fontId="1" type="noConversion"/>
  </si>
  <si>
    <t>1-1일 포함?</t>
    <phoneticPr fontId="1" type="noConversion"/>
  </si>
  <si>
    <t>Case No</t>
    <phoneticPr fontId="1" type="noConversion"/>
  </si>
  <si>
    <t>평년</t>
    <phoneticPr fontId="1" type="noConversion"/>
  </si>
  <si>
    <t>윤년</t>
    <phoneticPr fontId="1" type="noConversion"/>
  </si>
  <si>
    <t>1,2</t>
    <phoneticPr fontId="1" type="noConversion"/>
  </si>
  <si>
    <t>평평</t>
    <phoneticPr fontId="1" type="noConversion"/>
  </si>
  <si>
    <t>윤평</t>
    <phoneticPr fontId="1" type="noConversion"/>
  </si>
  <si>
    <t>평윤</t>
    <phoneticPr fontId="1" type="noConversion"/>
  </si>
  <si>
    <t>OK 가 아닐때만</t>
    <phoneticPr fontId="1" type="noConversion"/>
  </si>
  <si>
    <t>ACT/ACT_ISMA</t>
  </si>
  <si>
    <t>이자지급횟수</t>
    <phoneticPr fontId="1" type="noConversion"/>
  </si>
  <si>
    <t>30/360</t>
    <phoneticPr fontId="1" type="noConversion"/>
  </si>
  <si>
    <t>30E/360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</si>
</sst>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12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5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24"/>
  <sheetViews>
    <sheetView tabSelected="1" zoomScaleNormal="100" workbookViewId="0">
      <selection activeCell="F26" sqref="F26"/>
    </sheetView>
  </sheetViews>
  <sheetFormatPr defaultRowHeight="13.5" x14ac:dyDescent="0.3"/>
  <cols>
    <col min="1" max="1" width="11.375" style="1" bestFit="1" customWidth="1"/>
    <col min="2" max="2" width="9.75" style="1" bestFit="1" customWidth="1"/>
    <col min="3" max="3" width="10.25" style="1" bestFit="1" customWidth="1"/>
    <col min="4" max="4" width="5" style="1" bestFit="1" customWidth="1"/>
    <col min="5" max="5" width="3.125" style="1" bestFit="1" customWidth="1"/>
    <col min="6" max="6" width="3.25" style="1" bestFit="1" customWidth="1"/>
    <col min="7" max="7" width="5" style="1" bestFit="1" customWidth="1"/>
    <col min="8" max="9" width="3.25" style="1" bestFit="1" customWidth="1"/>
    <col min="10" max="10" width="5" style="1" bestFit="1" customWidth="1"/>
    <col min="11" max="11" width="3.125" style="1" bestFit="1" customWidth="1"/>
    <col min="12" max="12" width="3.25" style="1" bestFit="1" customWidth="1"/>
    <col min="13" max="13" width="5" style="1" bestFit="1" customWidth="1"/>
    <col min="14" max="15" width="3.25" style="1" bestFit="1" customWidth="1"/>
    <col min="16" max="16" width="5" style="1" bestFit="1" customWidth="1"/>
    <col min="17" max="17" width="3.125" style="1" bestFit="1" customWidth="1"/>
    <col min="18" max="18" width="3.25" style="1" bestFit="1" customWidth="1"/>
    <col min="19" max="19" width="5" style="1" bestFit="1" customWidth="1"/>
    <col min="20" max="21" width="3.25" style="1" bestFit="1" customWidth="1"/>
    <col min="22" max="22" width="2" style="1" customWidth="1"/>
    <col min="23" max="23" width="3.25" style="1" customWidth="1"/>
    <col min="24" max="24" width="17.5" style="1" customWidth="1"/>
    <col min="25" max="26" width="19.375" style="1" customWidth="1"/>
    <col min="27" max="27" width="8.75" style="1" bestFit="1" customWidth="1"/>
    <col min="28" max="28" width="2.375" style="1" customWidth="1"/>
    <col min="29" max="29" width="5" style="1" bestFit="1" customWidth="1"/>
    <col min="30" max="30" width="3.125" style="1" bestFit="1" customWidth="1"/>
    <col min="31" max="31" width="3.25" style="1" bestFit="1" customWidth="1"/>
    <col min="32" max="32" width="5" style="1" bestFit="1" customWidth="1"/>
    <col min="33" max="33" width="3.125" style="1" bestFit="1" customWidth="1"/>
    <col min="34" max="34" width="3.25" style="1" bestFit="1" customWidth="1"/>
    <col min="35" max="35" width="9.75" style="1" bestFit="1" customWidth="1"/>
    <col min="36" max="36" width="10.125" style="1" bestFit="1" customWidth="1"/>
    <col min="37" max="37" width="11.25" style="1" bestFit="1" customWidth="1"/>
    <col min="38" max="38" width="10.25" style="1" bestFit="1" customWidth="1"/>
    <col min="39" max="39" width="11.25" style="1" bestFit="1" customWidth="1"/>
    <col min="40" max="40" width="2.125" style="1" customWidth="1"/>
    <col min="41" max="41" width="13.5" style="1" bestFit="1" customWidth="1"/>
    <col min="42" max="42" width="11.25" style="1" bestFit="1" customWidth="1"/>
    <col min="43" max="43" width="4.75" style="1" bestFit="1" customWidth="1"/>
    <col min="44" max="44" width="11.25" style="1" bestFit="1" customWidth="1"/>
    <col min="45" max="45" width="9" style="1"/>
    <col min="46" max="46" width="17.75" style="1" bestFit="1" customWidth="1"/>
    <col min="47" max="16384" width="9" style="1"/>
  </cols>
  <sheetData>
    <row r="3" spans="1:46" x14ac:dyDescent="0.3">
      <c r="A3" s="4" t="s">
        <v>1</v>
      </c>
      <c r="B3" s="4" t="s">
        <v>0</v>
      </c>
    </row>
    <row r="4" spans="1:46" x14ac:dyDescent="0.3">
      <c r="A4" s="4" t="s">
        <v>2</v>
      </c>
      <c r="B4" s="5">
        <v>36619</v>
      </c>
    </row>
    <row r="5" spans="1:46" ht="16.5" customHeight="1" x14ac:dyDescent="0.3">
      <c r="A5" s="4" t="s">
        <v>3</v>
      </c>
      <c r="B5" s="5">
        <v>37042</v>
      </c>
      <c r="X5" s="35" t="s">
        <v>10</v>
      </c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T5" s="17" t="s">
        <v>28</v>
      </c>
    </row>
    <row r="6" spans="1:46" x14ac:dyDescent="0.3">
      <c r="A6" s="4" t="s">
        <v>29</v>
      </c>
      <c r="B6" s="4">
        <v>3</v>
      </c>
      <c r="D6" s="18" t="str">
        <f>B3</f>
        <v>30/360</v>
      </c>
      <c r="E6" s="18"/>
      <c r="F6" s="18"/>
      <c r="G6" s="18"/>
      <c r="H6" s="18"/>
      <c r="I6" s="18"/>
      <c r="J6" s="18" t="s">
        <v>9</v>
      </c>
      <c r="K6" s="18"/>
      <c r="L6" s="18"/>
      <c r="M6" s="18"/>
      <c r="N6" s="18"/>
      <c r="O6" s="18"/>
      <c r="P6" s="18" t="s">
        <v>10</v>
      </c>
      <c r="Q6" s="18"/>
      <c r="R6" s="18"/>
      <c r="S6" s="18"/>
      <c r="T6" s="18"/>
      <c r="U6" s="18"/>
      <c r="AK6" s="15" t="s">
        <v>20</v>
      </c>
      <c r="AL6" s="15" t="s">
        <v>21</v>
      </c>
      <c r="AM6" s="15" t="s">
        <v>22</v>
      </c>
      <c r="AO6" s="32" t="s">
        <v>20</v>
      </c>
      <c r="AP6" s="32"/>
      <c r="AQ6" s="32"/>
    </row>
    <row r="7" spans="1:46" x14ac:dyDescent="0.3">
      <c r="D7" s="19" t="s">
        <v>7</v>
      </c>
      <c r="E7" s="19"/>
      <c r="F7" s="19"/>
      <c r="G7" s="19" t="s">
        <v>8</v>
      </c>
      <c r="H7" s="19"/>
      <c r="I7" s="19"/>
      <c r="J7" s="19" t="s">
        <v>7</v>
      </c>
      <c r="K7" s="19"/>
      <c r="L7" s="19"/>
      <c r="M7" s="19" t="s">
        <v>8</v>
      </c>
      <c r="N7" s="19"/>
      <c r="O7" s="19"/>
      <c r="P7" s="19" t="s">
        <v>7</v>
      </c>
      <c r="Q7" s="19"/>
      <c r="R7" s="19"/>
      <c r="S7" s="19" t="s">
        <v>8</v>
      </c>
      <c r="T7" s="19"/>
      <c r="U7" s="19"/>
      <c r="X7" s="4" t="s">
        <v>11</v>
      </c>
      <c r="Y7" s="4" t="s">
        <v>12</v>
      </c>
      <c r="Z7" s="4" t="s">
        <v>13</v>
      </c>
      <c r="AA7" s="31" t="s">
        <v>17</v>
      </c>
      <c r="AC7" s="19" t="s">
        <v>7</v>
      </c>
      <c r="AD7" s="19"/>
      <c r="AE7" s="19"/>
      <c r="AF7" s="19" t="s">
        <v>8</v>
      </c>
      <c r="AG7" s="19"/>
      <c r="AH7" s="19"/>
      <c r="AI7" s="33" t="s">
        <v>17</v>
      </c>
      <c r="AJ7" s="33" t="s">
        <v>19</v>
      </c>
      <c r="AK7" s="33" t="s">
        <v>23</v>
      </c>
      <c r="AL7" s="4"/>
      <c r="AM7" s="4"/>
      <c r="AO7" s="4" t="s">
        <v>24</v>
      </c>
      <c r="AP7" s="4" t="s">
        <v>25</v>
      </c>
      <c r="AQ7" s="4" t="s">
        <v>26</v>
      </c>
    </row>
    <row r="8" spans="1:46" x14ac:dyDescent="0.3">
      <c r="B8" s="2"/>
      <c r="D8" s="10" t="s">
        <v>4</v>
      </c>
      <c r="E8" s="10" t="s">
        <v>5</v>
      </c>
      <c r="F8" s="10" t="s">
        <v>6</v>
      </c>
      <c r="G8" s="10" t="s">
        <v>4</v>
      </c>
      <c r="H8" s="10" t="s">
        <v>5</v>
      </c>
      <c r="I8" s="10" t="s">
        <v>6</v>
      </c>
      <c r="J8" s="10" t="s">
        <v>4</v>
      </c>
      <c r="K8" s="10" t="s">
        <v>5</v>
      </c>
      <c r="L8" s="10" t="s">
        <v>6</v>
      </c>
      <c r="M8" s="10" t="s">
        <v>4</v>
      </c>
      <c r="N8" s="10" t="s">
        <v>5</v>
      </c>
      <c r="O8" s="10" t="s">
        <v>6</v>
      </c>
      <c r="P8" s="10" t="s">
        <v>4</v>
      </c>
      <c r="Q8" s="10" t="s">
        <v>5</v>
      </c>
      <c r="R8" s="10" t="s">
        <v>6</v>
      </c>
      <c r="S8" s="10" t="s">
        <v>4</v>
      </c>
      <c r="T8" s="10" t="s">
        <v>5</v>
      </c>
      <c r="U8" s="10" t="s">
        <v>6</v>
      </c>
      <c r="X8" s="4" t="s">
        <v>14</v>
      </c>
      <c r="Y8" s="4" t="s">
        <v>15</v>
      </c>
      <c r="Z8" s="4" t="s">
        <v>16</v>
      </c>
      <c r="AA8" s="32"/>
      <c r="AC8" s="10" t="s">
        <v>4</v>
      </c>
      <c r="AD8" s="10" t="s">
        <v>5</v>
      </c>
      <c r="AE8" s="10" t="s">
        <v>6</v>
      </c>
      <c r="AF8" s="10" t="s">
        <v>4</v>
      </c>
      <c r="AG8" s="10" t="s">
        <v>5</v>
      </c>
      <c r="AH8" s="10" t="s">
        <v>6</v>
      </c>
      <c r="AI8" s="33"/>
      <c r="AJ8" s="33"/>
      <c r="AK8" s="33"/>
      <c r="AL8" s="4"/>
      <c r="AM8" s="4"/>
      <c r="AO8" s="4">
        <v>3</v>
      </c>
      <c r="AP8" s="4">
        <v>4</v>
      </c>
      <c r="AQ8" s="4">
        <v>5</v>
      </c>
    </row>
    <row r="9" spans="1:46" x14ac:dyDescent="0.3">
      <c r="D9" s="9">
        <f>YEAR($B4)</f>
        <v>2000</v>
      </c>
      <c r="E9" s="9">
        <f>MONTH($B4)</f>
        <v>4</v>
      </c>
      <c r="F9" s="9">
        <f>DAY($B4)</f>
        <v>3</v>
      </c>
      <c r="G9" s="9">
        <f>YEAR($B4)</f>
        <v>2000</v>
      </c>
      <c r="H9" s="9">
        <f>MONTH($B4)</f>
        <v>4</v>
      </c>
      <c r="I9" s="11">
        <f>IF(F9&gt;30,30,F9)</f>
        <v>3</v>
      </c>
      <c r="J9" s="9">
        <f>YEAR($B4)</f>
        <v>2000</v>
      </c>
      <c r="K9" s="9">
        <f>MONTH($B4)</f>
        <v>4</v>
      </c>
      <c r="L9" s="9">
        <f>DAY($B4)</f>
        <v>3</v>
      </c>
      <c r="M9" s="9">
        <f>YEAR($B4)</f>
        <v>2000</v>
      </c>
      <c r="N9" s="9">
        <f>MONTH($B4)</f>
        <v>4</v>
      </c>
      <c r="O9" s="9">
        <f>L9</f>
        <v>3</v>
      </c>
      <c r="P9" s="9">
        <f>YEAR($B4)</f>
        <v>2000</v>
      </c>
      <c r="Q9" s="9">
        <f>MONTH($B4)</f>
        <v>4</v>
      </c>
      <c r="R9" s="9">
        <f>DAY($B4)</f>
        <v>3</v>
      </c>
      <c r="S9" s="9">
        <f>YEAR($B4)</f>
        <v>2000</v>
      </c>
      <c r="T9" s="9">
        <f>MONTH($B4)</f>
        <v>4</v>
      </c>
      <c r="U9" s="9">
        <f>R9</f>
        <v>3</v>
      </c>
      <c r="X9" s="4" t="b">
        <f>IF( MOD(YEAR($B4),4) =0, TRUE, FALSE)</f>
        <v>1</v>
      </c>
      <c r="Y9" s="4" t="b">
        <f>IF( MOD(YEAR($B4),100) =0, TRUE, FALSE)</f>
        <v>1</v>
      </c>
      <c r="Z9" s="4" t="b">
        <f>IF( MOD(YEAR($B4),400) =0, TRUE, FALSE)</f>
        <v>1</v>
      </c>
      <c r="AA9" s="4">
        <f>IF( AND($X9=TRUE, $Y9=FALSE, $Z9=FALSE), 1,
IF( AND($X9=TRUE, $Y9=TRUE, $Z9=TRUE), 1, 0))</f>
        <v>1</v>
      </c>
      <c r="AC9" s="9">
        <f>YEAR($B4)</f>
        <v>2000</v>
      </c>
      <c r="AD9" s="9">
        <f>MONTH($B4)</f>
        <v>4</v>
      </c>
      <c r="AE9" s="9">
        <f>DAY($B4)</f>
        <v>3</v>
      </c>
      <c r="AF9" s="9">
        <f>YEAR($B4)</f>
        <v>2000</v>
      </c>
      <c r="AG9" s="9">
        <f>MONTH($B4)</f>
        <v>4</v>
      </c>
      <c r="AH9" s="9">
        <f>AE9</f>
        <v>3</v>
      </c>
      <c r="AI9" s="15">
        <f>IF( AND($X9=TRUE, $Y9=FALSE, $Z9=FALSE), 1,
IF( AND($X9=TRUE, $Y9=TRUE, $Z9=TRUE), 1, 0))</f>
        <v>1</v>
      </c>
      <c r="AJ9" s="4"/>
      <c r="AK9" s="34" t="b">
        <f>IF(AF9=AF10,"OK")</f>
        <v>0</v>
      </c>
      <c r="AL9" s="4"/>
      <c r="AM9" s="4"/>
      <c r="AO9" s="4"/>
      <c r="AP9" s="4"/>
      <c r="AQ9" s="4"/>
    </row>
    <row r="10" spans="1:46" x14ac:dyDescent="0.3">
      <c r="D10" s="9">
        <f>YEAR($B5)</f>
        <v>2001</v>
      </c>
      <c r="E10" s="9">
        <f>MONTH($B5)</f>
        <v>5</v>
      </c>
      <c r="F10" s="9">
        <f>DAY($B5)</f>
        <v>31</v>
      </c>
      <c r="G10" s="9">
        <f>YEAR($B5)</f>
        <v>2001</v>
      </c>
      <c r="H10" s="9">
        <f>MONTH($B5)</f>
        <v>5</v>
      </c>
      <c r="I10" s="11">
        <f>IF(F10&gt;30,30,F10)</f>
        <v>30</v>
      </c>
      <c r="J10" s="9">
        <f>YEAR($B5)</f>
        <v>2001</v>
      </c>
      <c r="K10" s="9">
        <f>MONTH($B5)</f>
        <v>5</v>
      </c>
      <c r="L10" s="9">
        <f>DAY($B5)</f>
        <v>31</v>
      </c>
      <c r="M10" s="9">
        <f>YEAR($B5)</f>
        <v>2001</v>
      </c>
      <c r="N10" s="9">
        <f>MONTH($B5)</f>
        <v>5</v>
      </c>
      <c r="O10" s="9">
        <f>L10</f>
        <v>31</v>
      </c>
      <c r="P10" s="9">
        <f>YEAR($B5)</f>
        <v>2001</v>
      </c>
      <c r="Q10" s="9">
        <f>MONTH($B5)</f>
        <v>5</v>
      </c>
      <c r="R10" s="9">
        <f>DAY($B5)</f>
        <v>31</v>
      </c>
      <c r="S10" s="9">
        <f>YEAR($B5)</f>
        <v>2001</v>
      </c>
      <c r="T10" s="9">
        <f>MONTH($B5)</f>
        <v>5</v>
      </c>
      <c r="U10" s="9">
        <f>R10</f>
        <v>31</v>
      </c>
      <c r="X10" s="4" t="b">
        <f>IF( MOD(YEAR($B5),4) =0, TRUE, FALSE)</f>
        <v>0</v>
      </c>
      <c r="Y10" s="4" t="b">
        <f>IF( MOD(YEAR($B5),100) =0, TRUE, FALSE)</f>
        <v>0</v>
      </c>
      <c r="Z10" s="4" t="b">
        <f>IF( MOD(YEAR($B5),400) =0, TRUE, FALSE)</f>
        <v>0</v>
      </c>
      <c r="AA10" s="4">
        <f>IF( AND($X10=TRUE, $Y10=FALSE, $Z10=FALSE), 1,
IF( AND($X10=TRUE, $Y10=TRUE, $Z10=TRUE), 1, 0))</f>
        <v>0</v>
      </c>
      <c r="AC10" s="9">
        <f>YEAR($B5)</f>
        <v>2001</v>
      </c>
      <c r="AD10" s="9">
        <f>MONTH($B5)</f>
        <v>5</v>
      </c>
      <c r="AE10" s="9">
        <f>DAY($B5)</f>
        <v>31</v>
      </c>
      <c r="AF10" s="9">
        <f>YEAR($B5)</f>
        <v>2001</v>
      </c>
      <c r="AG10" s="9">
        <f>MONTH($B5)</f>
        <v>5</v>
      </c>
      <c r="AH10" s="9">
        <f>AE10</f>
        <v>31</v>
      </c>
      <c r="AI10" s="4">
        <f>IF( AND($X10=TRUE, $Y10=FALSE, $Z10=FALSE), 1,
IF( AND($X10=TRUE, $Y10=TRUE, $Z10=TRUE), 1, 0))</f>
        <v>0</v>
      </c>
      <c r="AJ10" s="4"/>
      <c r="AK10" s="34"/>
      <c r="AL10" s="4"/>
      <c r="AM10" s="4"/>
      <c r="AO10" s="4"/>
      <c r="AP10" s="4"/>
      <c r="AQ10" s="4"/>
    </row>
    <row r="11" spans="1:46" x14ac:dyDescent="0.3">
      <c r="D11" s="20"/>
      <c r="E11" s="20"/>
      <c r="F11" s="20"/>
      <c r="G11" s="7">
        <v>360</v>
      </c>
      <c r="H11" s="7">
        <v>30</v>
      </c>
      <c r="I11" s="7">
        <v>1</v>
      </c>
      <c r="J11" s="20"/>
      <c r="K11" s="20"/>
      <c r="L11" s="20"/>
      <c r="M11" s="12">
        <v>360</v>
      </c>
      <c r="N11" s="12">
        <v>30</v>
      </c>
      <c r="O11" s="12">
        <v>1</v>
      </c>
      <c r="P11" s="20"/>
      <c r="Q11" s="20"/>
      <c r="R11" s="20"/>
      <c r="S11" s="12"/>
      <c r="T11" s="12">
        <v>30</v>
      </c>
      <c r="U11" s="12">
        <v>1</v>
      </c>
      <c r="AC11" s="24" t="s">
        <v>18</v>
      </c>
      <c r="AD11" s="24"/>
      <c r="AE11" s="24"/>
      <c r="AI11" s="3">
        <f>DATE(YEAR(B4),1,1)</f>
        <v>36526</v>
      </c>
      <c r="AO11" s="13" t="str">
        <f>IF( AND( AI9=0, AI10=0 ), "평평", IF( AND( AI9=1), "윤평","평윤"))</f>
        <v>윤평</v>
      </c>
    </row>
    <row r="12" spans="1:46" x14ac:dyDescent="0.3">
      <c r="D12" s="20"/>
      <c r="E12" s="20"/>
      <c r="F12" s="20"/>
      <c r="G12" s="8">
        <f>(G10-G9)*G11</f>
        <v>360</v>
      </c>
      <c r="H12" s="8">
        <f t="shared" ref="H12:I12" si="0">(H10-H9)*H11</f>
        <v>30</v>
      </c>
      <c r="I12" s="8">
        <f t="shared" si="0"/>
        <v>27</v>
      </c>
      <c r="J12" s="20"/>
      <c r="K12" s="20"/>
      <c r="L12" s="20"/>
      <c r="M12" s="12">
        <f>(M10-M9)*M11</f>
        <v>360</v>
      </c>
      <c r="N12" s="12">
        <f t="shared" ref="N12" si="1">(N10-N9)*N11</f>
        <v>30</v>
      </c>
      <c r="O12" s="12">
        <f t="shared" ref="O12" si="2">(O10-O9)*O11</f>
        <v>28</v>
      </c>
      <c r="P12" s="20"/>
      <c r="Q12" s="20"/>
      <c r="R12" s="20"/>
      <c r="S12" s="12">
        <f>(S10-S9)*S11</f>
        <v>0</v>
      </c>
      <c r="T12" s="12">
        <f t="shared" ref="T12" si="3">(T10-T9)*T11</f>
        <v>30</v>
      </c>
      <c r="U12" s="12">
        <f t="shared" ref="U12" si="4">(U10-U9)*U11</f>
        <v>28</v>
      </c>
      <c r="AC12" s="25" t="b">
        <f>IF(AC9=AC10,TRUE)</f>
        <v>0</v>
      </c>
      <c r="AD12" s="26"/>
      <c r="AE12" s="27"/>
      <c r="AF12" s="14"/>
      <c r="AG12" s="14"/>
      <c r="AH12" s="14"/>
      <c r="AI12" s="3">
        <f>DATE(YEAR(B5),1,1)</f>
        <v>36892</v>
      </c>
      <c r="AO12" s="16" t="s">
        <v>27</v>
      </c>
    </row>
    <row r="13" spans="1:46" x14ac:dyDescent="0.3">
      <c r="D13" s="20"/>
      <c r="E13" s="20"/>
      <c r="F13" s="20"/>
      <c r="G13" s="21">
        <f>G12+H12+I12</f>
        <v>417</v>
      </c>
      <c r="H13" s="21"/>
      <c r="I13" s="21"/>
      <c r="J13" s="20"/>
      <c r="K13" s="20"/>
      <c r="L13" s="20"/>
      <c r="M13" s="21">
        <f>($B5-$B4)</f>
        <v>423</v>
      </c>
      <c r="N13" s="21"/>
      <c r="O13" s="21"/>
      <c r="P13" s="20"/>
      <c r="Q13" s="20"/>
      <c r="R13" s="20"/>
      <c r="S13" s="21">
        <f>($B5-$B4)</f>
        <v>423</v>
      </c>
      <c r="T13" s="21"/>
      <c r="U13" s="21"/>
      <c r="AC13" s="28"/>
      <c r="AD13" s="29"/>
      <c r="AE13" s="30"/>
      <c r="AF13" s="21">
        <f>($B5-$B4)</f>
        <v>423</v>
      </c>
      <c r="AG13" s="21"/>
      <c r="AH13" s="21"/>
      <c r="AK13" s="13">
        <f>IF(AI9=0,AL13,AM13)</f>
        <v>1.1557377049180328</v>
      </c>
      <c r="AL13" s="1">
        <f>AF13/365</f>
        <v>1.1589041095890411</v>
      </c>
      <c r="AM13" s="1">
        <f>AF13/366</f>
        <v>1.1557377049180328</v>
      </c>
      <c r="AO13" s="1">
        <f>IF(AK9=FALSE,
DATE(AF9+1,1,1)-DATE(AF9,AG9,AH9))</f>
        <v>273</v>
      </c>
      <c r="AP13" s="4">
        <f>IF(AI9=1, AO13/366, AO13/365)</f>
        <v>0.74590163934426235</v>
      </c>
      <c r="AR13" s="6">
        <f>IF( AK9="OK", AK13,AP15 )</f>
        <v>1.1568605434538513</v>
      </c>
      <c r="AT13" s="6">
        <f>1/B6</f>
        <v>0.33333333333333331</v>
      </c>
    </row>
    <row r="14" spans="1:46" x14ac:dyDescent="0.3">
      <c r="D14" s="22">
        <f>G13/360</f>
        <v>1.1583333333333334</v>
      </c>
      <c r="E14" s="22"/>
      <c r="F14" s="22"/>
      <c r="G14" s="22"/>
      <c r="H14" s="22"/>
      <c r="I14" s="23"/>
      <c r="J14" s="22">
        <f>M13/360</f>
        <v>1.175</v>
      </c>
      <c r="K14" s="22"/>
      <c r="L14" s="22"/>
      <c r="M14" s="22"/>
      <c r="N14" s="22"/>
      <c r="O14" s="22"/>
      <c r="P14" s="22">
        <f>S13/365</f>
        <v>1.1589041095890411</v>
      </c>
      <c r="Q14" s="22"/>
      <c r="R14" s="22"/>
      <c r="S14" s="22"/>
      <c r="T14" s="22"/>
      <c r="U14" s="22"/>
      <c r="AO14" s="1">
        <f>IF(AK9=FALSE,
DATE(AF10,AG10,AH10)-DATE(AF10,1,1))</f>
        <v>150</v>
      </c>
      <c r="AP14" s="4">
        <f>IF(AI10=1, AO14/366, AO14/365)</f>
        <v>0.41095890410958902</v>
      </c>
    </row>
    <row r="15" spans="1:46" x14ac:dyDescent="0.3">
      <c r="AP15" s="13">
        <f>AP14+AP13</f>
        <v>1.1568605434538513</v>
      </c>
    </row>
    <row r="17" spans="1:3" ht="15" customHeight="1" x14ac:dyDescent="0.3">
      <c r="A17" s="36" t="s">
        <v>30</v>
      </c>
      <c r="B17" s="36"/>
      <c r="C17" s="36"/>
    </row>
    <row r="18" spans="1:3" x14ac:dyDescent="0.3">
      <c r="A18" s="1">
        <f>YEAR(B4)</f>
        <v>2000</v>
      </c>
      <c r="B18" s="1">
        <f>MONTH(B4)</f>
        <v>4</v>
      </c>
      <c r="C18" s="1">
        <f>IF(DAY(B4)=31,30,DAY(B4))</f>
        <v>3</v>
      </c>
    </row>
    <row r="19" spans="1:3" x14ac:dyDescent="0.3">
      <c r="A19" s="1">
        <f>YEAR(B5)</f>
        <v>2001</v>
      </c>
      <c r="B19" s="1">
        <f>MONTH(B5)</f>
        <v>5</v>
      </c>
      <c r="C19" s="1">
        <f>IF(AND(DAY(B5)=31,C18&gt;=30),30,DAY(B5))</f>
        <v>31</v>
      </c>
    </row>
    <row r="20" spans="1:3" x14ac:dyDescent="0.3">
      <c r="A20" s="1">
        <f>(A19-A18)*360 + (B19-B18)*30 + (C19-C18)</f>
        <v>418</v>
      </c>
      <c r="B20" s="1">
        <f>A20/360</f>
        <v>1.1611111111111112</v>
      </c>
    </row>
    <row r="22" spans="1:3" x14ac:dyDescent="0.3">
      <c r="A22" s="36" t="s">
        <v>31</v>
      </c>
      <c r="B22" s="36"/>
      <c r="C22" s="36"/>
    </row>
    <row r="23" spans="1:3" x14ac:dyDescent="0.3">
      <c r="A23" s="1">
        <f>YEAR(B4)</f>
        <v>2000</v>
      </c>
      <c r="B23" s="1">
        <f>MONTH(B4)</f>
        <v>4</v>
      </c>
      <c r="C23" s="1">
        <f>IF(DAY(B4)=31,30,DAY(B4))</f>
        <v>3</v>
      </c>
    </row>
    <row r="24" spans="1:3" x14ac:dyDescent="0.3">
      <c r="A24" s="1">
        <f>YEAR(B5)</f>
        <v>2001</v>
      </c>
      <c r="B24" s="1">
        <f>MONTH(B5)</f>
        <v>5</v>
      </c>
      <c r="C24" s="1">
        <f>IF(DAY(B5)=31,30,DAY(B5))</f>
        <v>30</v>
      </c>
    </row>
  </sheetData>
  <mergeCells count="32">
    <mergeCell ref="A17:C17"/>
    <mergeCell ref="A22:C22"/>
    <mergeCell ref="AJ7:AJ8"/>
    <mergeCell ref="AK7:AK8"/>
    <mergeCell ref="AK9:AK10"/>
    <mergeCell ref="AO6:AQ6"/>
    <mergeCell ref="X5:AR5"/>
    <mergeCell ref="AI7:AI8"/>
    <mergeCell ref="AC11:AE11"/>
    <mergeCell ref="AF13:AH13"/>
    <mergeCell ref="AC12:AE13"/>
    <mergeCell ref="AA7:AA8"/>
    <mergeCell ref="AC7:AE7"/>
    <mergeCell ref="AF7:AH7"/>
    <mergeCell ref="P6:U6"/>
    <mergeCell ref="P7:R7"/>
    <mergeCell ref="S7:U7"/>
    <mergeCell ref="P11:R13"/>
    <mergeCell ref="S13:U13"/>
    <mergeCell ref="D14:I14"/>
    <mergeCell ref="J14:O14"/>
    <mergeCell ref="P14:U14"/>
    <mergeCell ref="D7:F7"/>
    <mergeCell ref="G7:I7"/>
    <mergeCell ref="G13:I13"/>
    <mergeCell ref="D11:F13"/>
    <mergeCell ref="D6:I6"/>
    <mergeCell ref="J6:O6"/>
    <mergeCell ref="J7:L7"/>
    <mergeCell ref="M7:O7"/>
    <mergeCell ref="J11:L13"/>
    <mergeCell ref="M13:O1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itsco</dc:creator>
  <cp:lastModifiedBy>cyshin</cp:lastModifiedBy>
  <dcterms:created xsi:type="dcterms:W3CDTF">2020-08-31T01:41:48Z</dcterms:created>
  <dcterms:modified xsi:type="dcterms:W3CDTF">2021-02-17T01:23:19Z</dcterms:modified>
</cp:coreProperties>
</file>