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<sst xmlns="http://schemas.openxmlformats.org/spreadsheetml/2006/main" count="79" uniqueCount="25">
  <si>
    <t xml:space="preserve">LCOE Calculation</t>
  </si>
  <si>
    <t xml:space="preserve">Onshore Base/Conservative/Progressive</t>
  </si>
  <si>
    <t xml:space="preserve">NPV Cost</t>
  </si>
  <si>
    <t xml:space="preserve">€</t>
  </si>
  <si>
    <t xml:space="preserve">NPV Energy</t>
  </si>
  <si>
    <t xml:space="preserve">MWh</t>
  </si>
  <si>
    <t xml:space="preserve">LCOE</t>
  </si>
  <si>
    <t xml:space="preserve">€ Cents/kWh</t>
  </si>
  <si>
    <t xml:space="preserve">Offshore Base</t>
  </si>
  <si>
    <t xml:space="preserve">Offshore Conservative</t>
  </si>
  <si>
    <t xml:space="preserve">Offshore Progressive</t>
  </si>
  <si>
    <t xml:space="preserve">Solar PV Base</t>
  </si>
  <si>
    <t xml:space="preserve">Solar PV Conservative</t>
  </si>
  <si>
    <t xml:space="preserve">Solar PV Progressive</t>
  </si>
  <si>
    <t xml:space="preserve">Biomass-CHP Base</t>
  </si>
  <si>
    <t xml:space="preserve">Biomass-CHP Conservative</t>
  </si>
  <si>
    <t xml:space="preserve">Biomass-CHP Progressive</t>
  </si>
  <si>
    <t xml:space="preserve">Technology</t>
  </si>
  <si>
    <t xml:space="preserve">LCOE Base</t>
  </si>
  <si>
    <t xml:space="preserve">LCOE Conservative</t>
  </si>
  <si>
    <t xml:space="preserve">LCOE Progressive</t>
  </si>
  <si>
    <t xml:space="preserve">Onshore Wind</t>
  </si>
  <si>
    <t xml:space="preserve">Offshore Wind</t>
  </si>
  <si>
    <t xml:space="preserve">Solar PV </t>
  </si>
  <si>
    <t xml:space="preserve">Biomass-CHP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</si>
</sst>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44.32"/>
    <col collapsed="false" customWidth="false" hidden="false" outlineLevel="0" max="2" min="2" style="1" width="11.52"/>
    <col collapsed="false" customWidth="true" hidden="false" outlineLevel="0" max="3" min="3" style="1" width="21.67"/>
    <col collapsed="false" customWidth="true" hidden="false" outlineLevel="0" max="4" min="4" style="1" width="15.42"/>
    <col collapsed="false" customWidth="false" hidden="false" outlineLevel="0" max="5" min="5" style="1" width="11.52"/>
    <col collapsed="false" customWidth="true" hidden="false" outlineLevel="0" max="6" min="6" style="1" width="22.23"/>
    <col collapsed="false" customWidth="false" hidden="false" outlineLevel="0" max="10" min="7" style="1" width="11.52"/>
    <col collapsed="false" customWidth="true" hidden="false" outlineLevel="0" max="11" min="11" style="1" width="25.7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 t="s">
        <v>0</v>
      </c>
      <c r="B1" s="3"/>
      <c r="C1" s="3"/>
      <c r="D1" s="3"/>
    </row>
    <row r="2" customFormat="false" ht="12.8" hidden="false" customHeight="false" outlineLevel="0" collapsed="false">
      <c r="A2" s="2"/>
      <c r="B2" s="3"/>
      <c r="C2" s="3"/>
      <c r="D2" s="3"/>
    </row>
    <row r="3" customFormat="false" ht="12.8" hidden="false" customHeight="false" outlineLevel="0" collapsed="false">
      <c r="A3" s="2" t="s">
        <v>1</v>
      </c>
      <c r="B3" s="4" t="s">
        <v>2</v>
      </c>
      <c r="C3" s="3" t="n">
        <f aca="false">(9.84*1000000000)+((168689+53911)*1000*35)</f>
        <v>17631000000</v>
      </c>
      <c r="D3" s="3" t="s">
        <v>3</v>
      </c>
    </row>
    <row r="4" customFormat="false" ht="12.8" hidden="false" customHeight="false" outlineLevel="0" collapsed="false">
      <c r="A4" s="2"/>
      <c r="B4" s="4" t="s">
        <v>4</v>
      </c>
      <c r="C4" s="3" t="n">
        <f aca="false">155191141.2+197982398.841138</f>
        <v>353173540.041138</v>
      </c>
      <c r="D4" s="3" t="s">
        <v>5</v>
      </c>
    </row>
    <row r="5" customFormat="false" ht="12.8" hidden="false" customHeight="false" outlineLevel="0" collapsed="false">
      <c r="A5" s="2"/>
      <c r="B5" s="4" t="s">
        <v>6</v>
      </c>
      <c r="C5" s="3" t="n">
        <f aca="false">((C3/C4)/1000)*100</f>
        <v>4.99216334211966</v>
      </c>
      <c r="D5" s="3" t="s">
        <v>7</v>
      </c>
    </row>
    <row r="6" customFormat="false" ht="12.8" hidden="false" customHeight="false" outlineLevel="0" collapsed="false">
      <c r="A6" s="5"/>
      <c r="B6" s="6"/>
    </row>
    <row r="7" customFormat="false" ht="12.8" hidden="false" customHeight="false" outlineLevel="0" collapsed="false">
      <c r="A7" s="2" t="s">
        <v>8</v>
      </c>
      <c r="B7" s="4" t="s">
        <v>2</v>
      </c>
      <c r="C7" s="3" t="n">
        <f aca="false">(7.92*1000000000)+((54406+6658)*1000*80)</f>
        <v>12805120000</v>
      </c>
      <c r="D7" s="3" t="s">
        <v>3</v>
      </c>
      <c r="F7" s="2" t="s">
        <v>9</v>
      </c>
      <c r="G7" s="4" t="s">
        <v>2</v>
      </c>
      <c r="H7" s="3" t="n">
        <f aca="false">(11.2*1000000000)+((76942+6658)*1000*80)</f>
        <v>17888000000</v>
      </c>
      <c r="I7" s="3" t="s">
        <v>3</v>
      </c>
      <c r="K7" s="2" t="s">
        <v>10</v>
      </c>
      <c r="L7" s="4" t="s">
        <v>2</v>
      </c>
      <c r="M7" s="3" t="n">
        <f aca="false">(3.8*1000000000)+((26128+6658)*1000*80)</f>
        <v>6422880000</v>
      </c>
      <c r="N7" s="3" t="s">
        <v>3</v>
      </c>
    </row>
    <row r="8" customFormat="false" ht="12.8" hidden="false" customHeight="false" outlineLevel="0" collapsed="false">
      <c r="A8" s="2"/>
      <c r="B8" s="4" t="s">
        <v>4</v>
      </c>
      <c r="C8" s="3" t="n">
        <v>188436532.121694</v>
      </c>
      <c r="D8" s="3" t="s">
        <v>5</v>
      </c>
      <c r="F8" s="3"/>
      <c r="G8" s="4" t="s">
        <v>4</v>
      </c>
      <c r="H8" s="3" t="n">
        <v>257979902.4</v>
      </c>
      <c r="I8" s="3" t="s">
        <v>5</v>
      </c>
      <c r="K8" s="3"/>
      <c r="L8" s="4" t="s">
        <v>4</v>
      </c>
      <c r="M8" s="3" t="n">
        <v>101176521.806736</v>
      </c>
      <c r="N8" s="3" t="s">
        <v>5</v>
      </c>
    </row>
    <row r="9" customFormat="false" ht="12.8" hidden="false" customHeight="false" outlineLevel="0" collapsed="false">
      <c r="A9" s="2"/>
      <c r="B9" s="4" t="s">
        <v>6</v>
      </c>
      <c r="C9" s="3" t="n">
        <f aca="false">((C7/C8)/1000)*100</f>
        <v>6.795455135913</v>
      </c>
      <c r="D9" s="3" t="s">
        <v>7</v>
      </c>
      <c r="F9" s="3"/>
      <c r="G9" s="4" t="s">
        <v>6</v>
      </c>
      <c r="H9" s="3" t="n">
        <f aca="false">((H7/H8)/1000)*100</f>
        <v>6.93387346595104</v>
      </c>
      <c r="I9" s="3" t="s">
        <v>7</v>
      </c>
      <c r="K9" s="3"/>
      <c r="L9" s="4" t="s">
        <v>6</v>
      </c>
      <c r="M9" s="3" t="n">
        <f aca="false">((M7/M8)/1000)*100</f>
        <v>6.34819213519592</v>
      </c>
      <c r="N9" s="3" t="s">
        <v>7</v>
      </c>
    </row>
    <row r="10" customFormat="false" ht="12.8" hidden="false" customHeight="false" outlineLevel="0" collapsed="false">
      <c r="A10" s="5"/>
      <c r="B10" s="6"/>
      <c r="G10" s="6"/>
      <c r="L10" s="6"/>
    </row>
    <row r="11" customFormat="false" ht="12.8" hidden="false" customHeight="false" outlineLevel="0" collapsed="false">
      <c r="A11" s="2" t="s">
        <v>11</v>
      </c>
      <c r="B11" s="4" t="s">
        <v>2</v>
      </c>
      <c r="C11" s="3" t="n">
        <f aca="false">(4.33*1000000000)+((196716+45228)*1000*25)</f>
        <v>10378600000</v>
      </c>
      <c r="D11" s="3" t="s">
        <v>3</v>
      </c>
      <c r="F11" s="2" t="s">
        <v>12</v>
      </c>
      <c r="G11" s="4" t="s">
        <v>2</v>
      </c>
      <c r="H11" s="3" t="n">
        <f aca="false">(5.37*1000000000)+((243840+45228)*1000*25)</f>
        <v>12596700000</v>
      </c>
      <c r="I11" s="3" t="s">
        <v>3</v>
      </c>
      <c r="K11" s="2" t="s">
        <v>13</v>
      </c>
      <c r="L11" s="4" t="s">
        <v>2</v>
      </c>
      <c r="M11" s="3" t="n">
        <f aca="false">(3.79*1000000000)+((172008+45228)*1000*25)</f>
        <v>9220900000</v>
      </c>
      <c r="N11" s="3" t="s">
        <v>3</v>
      </c>
    </row>
    <row r="12" customFormat="false" ht="12.8" hidden="false" customHeight="false" outlineLevel="0" collapsed="false">
      <c r="A12" s="2"/>
      <c r="B12" s="4" t="s">
        <v>4</v>
      </c>
      <c r="C12" s="3" t="n">
        <f aca="false">17399908.2890566+269382702.435221</f>
        <v>286782610.724278</v>
      </c>
      <c r="D12" s="3" t="s">
        <v>5</v>
      </c>
      <c r="F12" s="3"/>
      <c r="G12" s="4" t="s">
        <v>4</v>
      </c>
      <c r="H12" s="3" t="n">
        <f aca="false">67968862.863874+269382702.435221</f>
        <v>337351565.299095</v>
      </c>
      <c r="I12" s="3" t="s">
        <v>5</v>
      </c>
      <c r="K12" s="3"/>
      <c r="L12" s="4" t="s">
        <v>4</v>
      </c>
      <c r="M12" s="3" t="n">
        <f aca="false">8117030.5142009+250220349.745713</f>
        <v>258337380.259914</v>
      </c>
      <c r="N12" s="3" t="s">
        <v>5</v>
      </c>
    </row>
    <row r="13" customFormat="false" ht="12.8" hidden="false" customHeight="false" outlineLevel="0" collapsed="false">
      <c r="A13" s="2"/>
      <c r="B13" s="4" t="s">
        <v>6</v>
      </c>
      <c r="C13" s="3" t="n">
        <f aca="false">((C11/C12)/1000)*100</f>
        <v>3.61897814298731</v>
      </c>
      <c r="D13" s="3" t="s">
        <v>7</v>
      </c>
      <c r="F13" s="3"/>
      <c r="G13" s="4" t="s">
        <v>6</v>
      </c>
      <c r="H13" s="3" t="n">
        <f aca="false">((H11/H12)/1000)*100</f>
        <v>3.73399779213468</v>
      </c>
      <c r="I13" s="3" t="s">
        <v>7</v>
      </c>
      <c r="K13" s="3"/>
      <c r="L13" s="4" t="s">
        <v>6</v>
      </c>
      <c r="M13" s="3" t="n">
        <f aca="false">((M11/M12)/1000)*100</f>
        <v>3.56932472982533</v>
      </c>
      <c r="N13" s="3" t="s">
        <v>7</v>
      </c>
    </row>
    <row r="14" customFormat="false" ht="12.8" hidden="false" customHeight="false" outlineLevel="0" collapsed="false">
      <c r="A14" s="5"/>
      <c r="B14" s="6"/>
      <c r="G14" s="6"/>
      <c r="L14" s="6"/>
    </row>
    <row r="15" customFormat="false" ht="12.8" hidden="false" customHeight="false" outlineLevel="0" collapsed="false">
      <c r="A15" s="2" t="s">
        <v>14</v>
      </c>
      <c r="B15" s="4" t="s">
        <v>2</v>
      </c>
      <c r="C15" s="3" t="n">
        <f aca="false">(8.71*1000000000)+((68610+13602)*1000*100)+(34.89*C16)</f>
        <v>20451940270.36</v>
      </c>
      <c r="D15" s="3" t="s">
        <v>3</v>
      </c>
      <c r="F15" s="2" t="s">
        <v>15</v>
      </c>
      <c r="G15" s="4" t="s">
        <v>2</v>
      </c>
      <c r="H15" s="3" t="n">
        <f aca="false">(9.34*1000000000)+((73621+13602)*1000*100)+(34.89*H16)</f>
        <v>21933236538.53</v>
      </c>
      <c r="I15" s="3" t="s">
        <v>3</v>
      </c>
      <c r="K15" s="2" t="s">
        <v>16</v>
      </c>
      <c r="L15" s="4" t="s">
        <v>2</v>
      </c>
      <c r="M15" s="3" t="n">
        <f aca="false">(7.39*1000000000)+((58261+13602)*1000*100)+(34.89*M16)</f>
        <v>17758098364.82</v>
      </c>
      <c r="N15" s="3" t="s">
        <v>3</v>
      </c>
    </row>
    <row r="16" customFormat="false" ht="12.8" hidden="false" customHeight="false" outlineLevel="0" collapsed="false">
      <c r="A16" s="3"/>
      <c r="B16" s="4" t="s">
        <v>4</v>
      </c>
      <c r="C16" s="3" t="n">
        <f aca="false">39194574+61715150</f>
        <v>100909724</v>
      </c>
      <c r="D16" s="3" t="s">
        <v>5</v>
      </c>
      <c r="F16" s="3"/>
      <c r="G16" s="4" t="s">
        <v>4</v>
      </c>
      <c r="H16" s="3" t="n">
        <f aca="false">43114032+67832845</f>
        <v>110946877</v>
      </c>
      <c r="I16" s="3" t="s">
        <v>5</v>
      </c>
      <c r="K16" s="3"/>
      <c r="L16" s="4" t="s">
        <v>4</v>
      </c>
      <c r="M16" s="3" t="n">
        <f aca="false">35275116+55920022</f>
        <v>91195138</v>
      </c>
      <c r="N16" s="3" t="s">
        <v>5</v>
      </c>
    </row>
    <row r="17" customFormat="false" ht="12.8" hidden="false" customHeight="false" outlineLevel="0" collapsed="false">
      <c r="A17" s="3"/>
      <c r="B17" s="4" t="s">
        <v>6</v>
      </c>
      <c r="C17" s="3" t="n">
        <f aca="false">((C15/C16)/1000)*100</f>
        <v>20.2675614000887</v>
      </c>
      <c r="D17" s="3" t="s">
        <v>7</v>
      </c>
      <c r="F17" s="3"/>
      <c r="G17" s="4" t="s">
        <v>6</v>
      </c>
      <c r="H17" s="3" t="n">
        <f aca="false">((H15/H16)/1000)*100</f>
        <v>19.7691337797007</v>
      </c>
      <c r="I17" s="3" t="s">
        <v>7</v>
      </c>
      <c r="K17" s="3"/>
      <c r="L17" s="4" t="s">
        <v>6</v>
      </c>
      <c r="M17" s="3" t="n">
        <f aca="false">((M15/M16)/1000)*100</f>
        <v>19.4726371978515</v>
      </c>
      <c r="N17" s="3" t="s">
        <v>7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20</v>
      </c>
    </row>
    <row r="20" customFormat="false" ht="12.8" hidden="false" customHeight="false" outlineLevel="0" collapsed="false">
      <c r="A20" s="3" t="s">
        <v>21</v>
      </c>
      <c r="B20" s="3" t="n">
        <f aca="false">C5</f>
        <v>4.99216334211966</v>
      </c>
      <c r="C20" s="3" t="n">
        <f aca="false">C5</f>
        <v>4.99216334211966</v>
      </c>
      <c r="D20" s="3" t="n">
        <f aca="false">C5</f>
        <v>4.99216334211966</v>
      </c>
    </row>
    <row r="21" customFormat="false" ht="12.8" hidden="false" customHeight="false" outlineLevel="0" collapsed="false">
      <c r="A21" s="3" t="s">
        <v>22</v>
      </c>
      <c r="B21" s="3" t="n">
        <f aca="false">C9</f>
        <v>6.795455135913</v>
      </c>
      <c r="C21" s="3" t="n">
        <f aca="false">H9</f>
        <v>6.93387346595104</v>
      </c>
      <c r="D21" s="3" t="n">
        <f aca="false">M9</f>
        <v>6.34819213519592</v>
      </c>
    </row>
    <row r="22" customFormat="false" ht="12.8" hidden="false" customHeight="false" outlineLevel="0" collapsed="false">
      <c r="A22" s="3" t="s">
        <v>23</v>
      </c>
      <c r="B22" s="3" t="n">
        <f aca="false">C13</f>
        <v>3.61897814298731</v>
      </c>
      <c r="C22" s="3" t="n">
        <f aca="false">H13</f>
        <v>3.73399779213468</v>
      </c>
      <c r="D22" s="3" t="n">
        <f aca="false">M13</f>
        <v>3.56932472982533</v>
      </c>
    </row>
    <row r="23" customFormat="false" ht="12.8" hidden="false" customHeight="false" outlineLevel="0" collapsed="false">
      <c r="A23" s="3" t="s">
        <v>24</v>
      </c>
      <c r="B23" s="3" t="n">
        <f aca="false">C17</f>
        <v>20.2675614000887</v>
      </c>
      <c r="C23" s="3" t="n">
        <f aca="false">H17</f>
        <v>19.7691337797007</v>
      </c>
      <c r="D23" s="3" t="n">
        <f aca="false">M17</f>
        <v>19.4726371978515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2020-08-28T10:39:56Z</dcterms:created>
  <dc:creator/>
  <dc:description/>
  <dc:language>en-US</dc:language>
  <cp:lastModifiedBy/>
  <dcterms:modified xsi:type="dcterms:W3CDTF">2020-09-24T21:03:50Z</dcterms:modified>
  <cp:revision>24</cp:revision>
  <dc:subject/>
  <dc:title/>
</cp:coreProperties>
</file>