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/>
  <mc:AlternateContent xmlns:mc="http://schemas.openxmlformats.org/markup-compatibility/2006">
    <mc:Choice Requires="x15">
      <x15ac:absPath xmlns:x15ac="http://schemas.microsoft.com/office/spreadsheetml/2010/11/ac" url="E:\downloads\"/>
    </mc:Choice>
  </mc:AlternateContent>
  <xr:revisionPtr revIDLastSave="0" documentId="13_ncr:1_{D9733A28-A0FD-45D8-8A55-BB1F22480D1E}" xr6:coauthVersionLast="45" xr6:coauthVersionMax="45" xr10:uidLastSave="{00000000-0000-0000-0000-000000000000}"/>
  <bookViews>
    <workbookView xWindow="-10770" yWindow="6570" windowWidth="21600" windowHeight="11385" activeTab="3" xr2:uid="{00000000-000D-0000-FFFF-FFFF00000000}"/>
  </bookViews>
  <sheets>
    <sheet name="Задача 1" sheetId="1" r:id="rId1"/>
    <sheet name="Задача 2" sheetId="2" r:id="rId2"/>
    <sheet name="Задача 3" sheetId="3" r:id="rId3"/>
    <sheet name="Задача 4" sheetId="4" r:id="rId4"/>
  </sheets>
  <calcPr calcId="191029"/>
</workbook>
</file>

<file path=xl/calcChain.xml><?xml version="1.0" encoding="utf-8"?>
<calcChain xmlns="http://schemas.openxmlformats.org/spreadsheetml/2006/main">
  <c r="F18" i="2" l="1"/>
  <c r="F17" i="2"/>
  <c r="F16" i="2"/>
  <c r="F14" i="2"/>
  <c r="C14" i="2"/>
  <c r="C10" i="2"/>
  <c r="G28" i="4"/>
  <c r="F28" i="4"/>
  <c r="E28" i="4"/>
  <c r="D28" i="4"/>
  <c r="C28" i="4"/>
  <c r="D26" i="4"/>
  <c r="C26" i="4"/>
  <c r="G25" i="4"/>
  <c r="G26" i="4" s="1"/>
  <c r="F25" i="4"/>
  <c r="F26" i="4" s="1"/>
  <c r="E25" i="4"/>
  <c r="E26" i="4" s="1"/>
  <c r="D25" i="4"/>
  <c r="C25" i="4"/>
  <c r="G23" i="4"/>
  <c r="G24" i="4" s="1"/>
  <c r="F23" i="4"/>
  <c r="F24" i="4" s="1"/>
  <c r="E23" i="4"/>
  <c r="E24" i="4" s="1"/>
  <c r="D23" i="4"/>
  <c r="D24" i="4" s="1"/>
  <c r="D27" i="4" s="1"/>
  <c r="C23" i="4"/>
  <c r="C24" i="4" s="1"/>
  <c r="C27" i="4" s="1"/>
  <c r="G17" i="4"/>
  <c r="F17" i="4"/>
  <c r="E17" i="4"/>
  <c r="D17" i="4"/>
  <c r="C17" i="4"/>
  <c r="C18" i="4" s="1"/>
  <c r="C19" i="4" s="1"/>
  <c r="C20" i="4" s="1"/>
  <c r="C21" i="4" s="1"/>
  <c r="E15" i="4"/>
  <c r="D15" i="4"/>
  <c r="C15" i="4"/>
  <c r="G14" i="4"/>
  <c r="G15" i="4" s="1"/>
  <c r="F14" i="4"/>
  <c r="F15" i="4" s="1"/>
  <c r="E14" i="4"/>
  <c r="D14" i="4"/>
  <c r="C14" i="4"/>
  <c r="C13" i="4"/>
  <c r="C16" i="4" s="1"/>
  <c r="G12" i="4"/>
  <c r="G13" i="4" s="1"/>
  <c r="G16" i="4" s="1"/>
  <c r="F12" i="4"/>
  <c r="F13" i="4" s="1"/>
  <c r="F16" i="4" s="1"/>
  <c r="E12" i="4"/>
  <c r="E13" i="4" s="1"/>
  <c r="E16" i="4" s="1"/>
  <c r="D12" i="4"/>
  <c r="D13" i="4" s="1"/>
  <c r="D16" i="4" s="1"/>
  <c r="C12" i="4"/>
  <c r="F8" i="3"/>
  <c r="F9" i="3" s="1"/>
  <c r="E8" i="3"/>
  <c r="E9" i="3" s="1"/>
  <c r="D8" i="3"/>
  <c r="D9" i="3" s="1"/>
  <c r="C8" i="3"/>
  <c r="C9" i="3" s="1"/>
  <c r="G7" i="3"/>
  <c r="G8" i="3" s="1"/>
  <c r="G9" i="3" s="1"/>
  <c r="F7" i="3"/>
  <c r="E7" i="3"/>
  <c r="D7" i="3"/>
  <c r="C7" i="3"/>
  <c r="E13" i="2"/>
  <c r="E14" i="2" s="1"/>
  <c r="E15" i="2" s="1"/>
  <c r="E16" i="2" s="1"/>
  <c r="E17" i="2" s="1"/>
  <c r="E18" i="2" s="1"/>
  <c r="D13" i="2"/>
  <c r="D14" i="2" s="1"/>
  <c r="D15" i="2" s="1"/>
  <c r="D16" i="2" s="1"/>
  <c r="D17" i="2" s="1"/>
  <c r="D18" i="2" s="1"/>
  <c r="C13" i="2"/>
  <c r="C15" i="2" s="1"/>
  <c r="C16" i="2" s="1"/>
  <c r="C17" i="2" s="1"/>
  <c r="C18" i="2" s="1"/>
  <c r="G12" i="2"/>
  <c r="G13" i="2" s="1"/>
  <c r="G14" i="2" s="1"/>
  <c r="G15" i="2" s="1"/>
  <c r="G16" i="2" s="1"/>
  <c r="G17" i="2" s="1"/>
  <c r="G18" i="2" s="1"/>
  <c r="F12" i="2"/>
  <c r="F13" i="2" s="1"/>
  <c r="F15" i="2" s="1"/>
  <c r="E12" i="2"/>
  <c r="D12" i="2"/>
  <c r="C12" i="2"/>
  <c r="C11" i="2"/>
  <c r="G10" i="2"/>
  <c r="G11" i="2" s="1"/>
  <c r="F10" i="2"/>
  <c r="F11" i="2" s="1"/>
  <c r="E10" i="2"/>
  <c r="E11" i="2" s="1"/>
  <c r="D10" i="2"/>
  <c r="D11" i="2" s="1"/>
  <c r="G16" i="1"/>
  <c r="G17" i="1" s="1"/>
  <c r="F16" i="1"/>
  <c r="F17" i="1" s="1"/>
  <c r="F19" i="1" s="1"/>
  <c r="F20" i="1" s="1"/>
  <c r="E16" i="1"/>
  <c r="E17" i="1" s="1"/>
  <c r="E19" i="1" s="1"/>
  <c r="E20" i="1" s="1"/>
  <c r="D16" i="1"/>
  <c r="D17" i="1" s="1"/>
  <c r="C16" i="1"/>
  <c r="C17" i="1" s="1"/>
  <c r="G15" i="1"/>
  <c r="F15" i="1"/>
  <c r="E15" i="1"/>
  <c r="D15" i="1"/>
  <c r="C15" i="1"/>
  <c r="G19" i="1" l="1"/>
  <c r="G20" i="1" s="1"/>
  <c r="F21" i="1"/>
  <c r="F22" i="1" s="1"/>
  <c r="F24" i="1" s="1"/>
  <c r="D19" i="1"/>
  <c r="D20" i="1" s="1"/>
  <c r="E21" i="1"/>
  <c r="E22" i="1" s="1"/>
  <c r="E24" i="1" s="1"/>
  <c r="C19" i="1"/>
  <c r="C20" i="1" s="1"/>
  <c r="D18" i="4"/>
  <c r="D19" i="4" s="1"/>
  <c r="D20" i="4" s="1"/>
  <c r="D21" i="4" s="1"/>
  <c r="E18" i="4"/>
  <c r="E19" i="4" s="1"/>
  <c r="E20" i="4" s="1"/>
  <c r="E21" i="4" s="1"/>
  <c r="F18" i="4"/>
  <c r="F19" i="4" s="1"/>
  <c r="F20" i="4" s="1"/>
  <c r="F21" i="4" s="1"/>
  <c r="G18" i="4"/>
  <c r="G19" i="4" s="1"/>
  <c r="G20" i="4" s="1"/>
  <c r="G21" i="4" s="1"/>
  <c r="C29" i="4"/>
  <c r="C30" i="4" s="1"/>
  <c r="C31" i="4" s="1"/>
  <c r="C32" i="4" s="1"/>
  <c r="D29" i="4"/>
  <c r="D30" i="4" s="1"/>
  <c r="D31" i="4" s="1"/>
  <c r="D32" i="4" s="1"/>
  <c r="E27" i="4"/>
  <c r="E29" i="4" s="1"/>
  <c r="E30" i="4" s="1"/>
  <c r="E31" i="4" s="1"/>
  <c r="E32" i="4" s="1"/>
  <c r="F27" i="4"/>
  <c r="F29" i="4"/>
  <c r="F30" i="4" s="1"/>
  <c r="F31" i="4" s="1"/>
  <c r="F32" i="4" s="1"/>
  <c r="G27" i="4"/>
  <c r="G29" i="4"/>
  <c r="G30" i="4" s="1"/>
  <c r="G31" i="4" s="1"/>
  <c r="G32" i="4" s="1"/>
  <c r="E25" i="1" l="1"/>
  <c r="E26" i="1" s="1"/>
  <c r="E27" i="1" s="1"/>
  <c r="E29" i="1" s="1"/>
  <c r="E30" i="1" s="1"/>
  <c r="F25" i="1"/>
  <c r="F26" i="1" s="1"/>
  <c r="F27" i="1" s="1"/>
  <c r="F29" i="1" s="1"/>
  <c r="F30" i="1" s="1"/>
  <c r="D21" i="1"/>
  <c r="D22" i="1" s="1"/>
  <c r="D24" i="1" s="1"/>
  <c r="C21" i="1"/>
  <c r="C22" i="1" s="1"/>
  <c r="C24" i="1" s="1"/>
  <c r="G21" i="1"/>
  <c r="G22" i="1" s="1"/>
  <c r="G24" i="1" s="1"/>
  <c r="G25" i="1" l="1"/>
  <c r="G26" i="1" s="1"/>
  <c r="G27" i="1" s="1"/>
  <c r="G29" i="1"/>
  <c r="G30" i="1" s="1"/>
  <c r="C25" i="1"/>
  <c r="C26" i="1" s="1"/>
  <c r="C27" i="1" s="1"/>
  <c r="C29" i="1" s="1"/>
  <c r="C30" i="1" s="1"/>
  <c r="D25" i="1"/>
  <c r="D26" i="1" s="1"/>
  <c r="D27" i="1" s="1"/>
  <c r="D29" i="1" s="1"/>
  <c r="D30" i="1" s="1"/>
</calcChain>
</file>

<file path=xl/sharedStrings.xml><?xml version="1.0" encoding="utf-8"?>
<sst xmlns="http://schemas.openxmlformats.org/spreadsheetml/2006/main" count="87" uniqueCount="69">
  <si>
    <t>Задача 4.1</t>
  </si>
  <si>
    <t>Определить требуемый уровень снижения шума в целе delta L (дБ), в котором находится 4 агрегата, создающие шум со след уровнями</t>
  </si>
  <si>
    <t>L1</t>
  </si>
  <si>
    <t>L2</t>
  </si>
  <si>
    <t>L3</t>
  </si>
  <si>
    <t>L4</t>
  </si>
  <si>
    <t>L доп</t>
  </si>
  <si>
    <t>Разность двух складываемых уровней</t>
  </si>
  <si>
    <t>Сколько добавить</t>
  </si>
  <si>
    <t>Вариант</t>
  </si>
  <si>
    <t>L большее 1</t>
  </si>
  <si>
    <t>Разность</t>
  </si>
  <si>
    <t>delta L</t>
  </si>
  <si>
    <t>Сумма 2</t>
  </si>
  <si>
    <t>L большее 2</t>
  </si>
  <si>
    <t>Раность</t>
  </si>
  <si>
    <t>Сумма 3</t>
  </si>
  <si>
    <t>L большее 3</t>
  </si>
  <si>
    <t>L общ</t>
  </si>
  <si>
    <t>L тр</t>
  </si>
  <si>
    <t>Определить ожидаемый бла бла</t>
  </si>
  <si>
    <t>Параметры</t>
  </si>
  <si>
    <t>Уровень уст, дБ</t>
  </si>
  <si>
    <t>Част шума, Гц</t>
  </si>
  <si>
    <t>коэф-т зв/погл</t>
  </si>
  <si>
    <t>плотность</t>
  </si>
  <si>
    <t>Толщ, м сталь</t>
  </si>
  <si>
    <t>войлок</t>
  </si>
  <si>
    <t>- войлок</t>
  </si>
  <si>
    <t>сталь</t>
  </si>
  <si>
    <t>Решение</t>
  </si>
  <si>
    <t>alpha обл</t>
  </si>
  <si>
    <t>10lg alpha</t>
  </si>
  <si>
    <t>общ толщина</t>
  </si>
  <si>
    <t>средн плотн</t>
  </si>
  <si>
    <t>rho*d*f</t>
  </si>
  <si>
    <t>20lg(...)</t>
  </si>
  <si>
    <t>Rk</t>
  </si>
  <si>
    <t>delta Lk</t>
  </si>
  <si>
    <t>L</t>
  </si>
  <si>
    <t>Звукоизоляция кожуха на частоте f1 составляет Rk1. Найти эффективность кожуха Rk2 на частоте f2</t>
  </si>
  <si>
    <t>f1</t>
  </si>
  <si>
    <t>Rk1</t>
  </si>
  <si>
    <t>f2</t>
  </si>
  <si>
    <t>n = lg (f*m)</t>
  </si>
  <si>
    <t>n</t>
  </si>
  <si>
    <t>n = (R + 47.5)/2</t>
  </si>
  <si>
    <t>m</t>
  </si>
  <si>
    <t>Rk2</t>
  </si>
  <si>
    <t>h</t>
  </si>
  <si>
    <t>l</t>
  </si>
  <si>
    <t>a</t>
  </si>
  <si>
    <t>Табл эффективности</t>
  </si>
  <si>
    <t>b</t>
  </si>
  <si>
    <t>решение</t>
  </si>
  <si>
    <t>k1 при f1=8000</t>
  </si>
  <si>
    <t>f</t>
  </si>
  <si>
    <t>l/b</t>
  </si>
  <si>
    <t>допуст</t>
  </si>
  <si>
    <t>h^2(l/b)^2</t>
  </si>
  <si>
    <t>a/h</t>
  </si>
  <si>
    <t>1+4(a/h)^2</t>
  </si>
  <si>
    <t>корень 4 ст</t>
  </si>
  <si>
    <t>корень f</t>
  </si>
  <si>
    <t>k</t>
  </si>
  <si>
    <t>Эффективность</t>
  </si>
  <si>
    <t>Вокруг шум</t>
  </si>
  <si>
    <t>Эффективен?</t>
  </si>
  <si>
    <t>k2 при f2=4000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</si>
</sst>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.m"/>
  </numFmts>
  <fonts count="3">
    <font>
      <sz val="10"/>
      <color rgb="FF000000"/>
      <name val="Arial"/>
    </font>
    <font>
      <sz val="10"/>
      <color theme="1"/>
      <name val="Arial"/>
    </font>
    <font>
      <sz val="11"/>
      <color rgb="FF000000"/>
      <name val="Inconsolata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/>
    <xf numFmtId="0" fontId="2" fillId="2" borderId="0" xfId="0" applyFont="1" applyFill="1" applyAlignment="1"/>
    <xf numFmtId="164" fontId="1" fillId="0" borderId="0" xfId="0" applyNumberFormat="1" applyFont="1" applyAlignment="1"/>
    <xf numFmtId="0" fontId="1" fillId="0" borderId="1" xfId="0" applyFont="1" applyBorder="1" applyAlignment="1"/>
    <xf numFmtId="0" fontId="1" fillId="0" borderId="1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B2:Y30"/>
  <sheetViews>
    <sheetView workbookViewId="0">
      <selection activeCell="C16" sqref="C16"/>
    </sheetView>
  </sheetViews>
  <sheetFormatPr defaultColWidth="14.42578125" defaultRowHeight="15.75" customHeight="1"/>
  <cols>
    <col min="12" max="12" width="28.42578125" customWidth="1"/>
    <col min="13" max="25" width="6.28515625" customWidth="1"/>
  </cols>
  <sheetData>
    <row r="2" spans="2:25">
      <c r="B2" s="1" t="s">
        <v>0</v>
      </c>
    </row>
    <row r="3" spans="2:25">
      <c r="B3" s="1" t="s">
        <v>1</v>
      </c>
    </row>
    <row r="5" spans="2:25">
      <c r="C5" s="1">
        <v>1</v>
      </c>
      <c r="D5" s="1">
        <v>2</v>
      </c>
      <c r="E5" s="1">
        <v>3</v>
      </c>
      <c r="F5" s="1">
        <v>4</v>
      </c>
      <c r="G5" s="1">
        <v>5</v>
      </c>
    </row>
    <row r="6" spans="2:25">
      <c r="B6" s="1" t="s">
        <v>2</v>
      </c>
      <c r="C6" s="1">
        <v>90</v>
      </c>
      <c r="D6" s="1">
        <v>90</v>
      </c>
      <c r="E6" s="1">
        <v>90</v>
      </c>
      <c r="F6" s="1">
        <v>85</v>
      </c>
      <c r="G6" s="1">
        <v>86</v>
      </c>
    </row>
    <row r="7" spans="2:25">
      <c r="B7" s="1" t="s">
        <v>3</v>
      </c>
      <c r="C7" s="1">
        <v>94</v>
      </c>
      <c r="D7" s="1">
        <v>90</v>
      </c>
      <c r="E7" s="1">
        <v>90</v>
      </c>
      <c r="F7" s="1">
        <v>85</v>
      </c>
      <c r="G7" s="1">
        <v>87</v>
      </c>
    </row>
    <row r="8" spans="2:25">
      <c r="B8" s="1" t="s">
        <v>4</v>
      </c>
      <c r="C8" s="1">
        <v>91</v>
      </c>
      <c r="D8" s="1">
        <v>90</v>
      </c>
      <c r="E8" s="1">
        <v>90</v>
      </c>
      <c r="F8" s="1">
        <v>85</v>
      </c>
      <c r="G8" s="1">
        <v>88</v>
      </c>
    </row>
    <row r="9" spans="2:25">
      <c r="B9" s="1" t="s">
        <v>5</v>
      </c>
      <c r="C9" s="1">
        <v>84</v>
      </c>
      <c r="D9" s="1">
        <v>90</v>
      </c>
      <c r="E9" s="1">
        <v>94</v>
      </c>
      <c r="F9" s="1">
        <v>85</v>
      </c>
      <c r="G9" s="1">
        <v>92</v>
      </c>
    </row>
    <row r="10" spans="2:25">
      <c r="B10" s="1" t="s">
        <v>6</v>
      </c>
      <c r="C10" s="1">
        <v>80</v>
      </c>
      <c r="L10" s="1" t="s">
        <v>7</v>
      </c>
      <c r="M10" s="1">
        <v>0</v>
      </c>
      <c r="N10" s="1">
        <v>1</v>
      </c>
      <c r="O10" s="1">
        <v>2</v>
      </c>
      <c r="P10" s="1">
        <v>3</v>
      </c>
      <c r="Q10" s="1">
        <v>4</v>
      </c>
      <c r="R10" s="1">
        <v>5</v>
      </c>
      <c r="S10" s="1">
        <v>6</v>
      </c>
      <c r="T10" s="1">
        <v>7</v>
      </c>
      <c r="U10" s="1">
        <v>8</v>
      </c>
      <c r="V10" s="1">
        <v>9</v>
      </c>
      <c r="W10" s="1">
        <v>10</v>
      </c>
      <c r="X10" s="1">
        <v>15</v>
      </c>
      <c r="Y10" s="1">
        <v>20</v>
      </c>
    </row>
    <row r="11" spans="2:25">
      <c r="L11" s="1" t="s">
        <v>8</v>
      </c>
      <c r="M11" s="1">
        <v>3</v>
      </c>
      <c r="N11" s="1">
        <v>2.5</v>
      </c>
      <c r="O11" s="1">
        <v>2</v>
      </c>
      <c r="P11" s="1">
        <v>1.8</v>
      </c>
      <c r="Q11" s="1">
        <v>1.5</v>
      </c>
      <c r="R11" s="1">
        <v>1.2</v>
      </c>
      <c r="S11" s="1">
        <v>1</v>
      </c>
      <c r="T11" s="1">
        <v>0.8</v>
      </c>
      <c r="U11" s="1">
        <v>0.6</v>
      </c>
      <c r="V11" s="1">
        <v>0.5</v>
      </c>
      <c r="W11" s="1">
        <v>0.4</v>
      </c>
      <c r="X11" s="1">
        <v>0.2</v>
      </c>
      <c r="Y11" s="1">
        <v>0</v>
      </c>
    </row>
    <row r="13" spans="2:25">
      <c r="B13" s="1" t="s">
        <v>9</v>
      </c>
      <c r="C13" s="1">
        <v>1</v>
      </c>
      <c r="D13" s="1">
        <v>2</v>
      </c>
      <c r="E13" s="1">
        <v>3</v>
      </c>
      <c r="F13" s="1">
        <v>4</v>
      </c>
      <c r="G13" s="1">
        <v>5</v>
      </c>
    </row>
    <row r="15" spans="2:25">
      <c r="B15" s="1" t="s">
        <v>10</v>
      </c>
      <c r="C15" s="2">
        <f t="shared" ref="C15:G15" si="0">MAX(C6:C7)</f>
        <v>94</v>
      </c>
      <c r="D15" s="2">
        <f t="shared" si="0"/>
        <v>90</v>
      </c>
      <c r="E15" s="2">
        <f t="shared" si="0"/>
        <v>90</v>
      </c>
      <c r="F15" s="2">
        <f t="shared" si="0"/>
        <v>85</v>
      </c>
      <c r="G15" s="2">
        <f t="shared" si="0"/>
        <v>87</v>
      </c>
    </row>
    <row r="16" spans="2:25">
      <c r="B16" s="1" t="s">
        <v>11</v>
      </c>
      <c r="C16" s="3">
        <f t="shared" ref="C16:G16" si="1">ABS(C6-C7)</f>
        <v>4</v>
      </c>
      <c r="D16" s="3">
        <f t="shared" si="1"/>
        <v>0</v>
      </c>
      <c r="E16" s="3">
        <f t="shared" si="1"/>
        <v>0</v>
      </c>
      <c r="F16" s="3">
        <f t="shared" si="1"/>
        <v>0</v>
      </c>
      <c r="G16" s="3">
        <f t="shared" si="1"/>
        <v>1</v>
      </c>
    </row>
    <row r="17" spans="2:7">
      <c r="B17" s="1" t="s">
        <v>12</v>
      </c>
      <c r="C17" s="2">
        <f t="shared" ref="C17:G17" si="2">INDEX($M$11:$Y$11, 1, MATCH(C16, $M$10:$Y$10))</f>
        <v>1.5</v>
      </c>
      <c r="D17" s="2">
        <f t="shared" si="2"/>
        <v>3</v>
      </c>
      <c r="E17" s="2">
        <f t="shared" si="2"/>
        <v>3</v>
      </c>
      <c r="F17" s="2">
        <f t="shared" si="2"/>
        <v>3</v>
      </c>
      <c r="G17" s="2">
        <f t="shared" si="2"/>
        <v>2.5</v>
      </c>
    </row>
    <row r="19" spans="2:7">
      <c r="B19" s="1" t="s">
        <v>13</v>
      </c>
      <c r="C19" s="2">
        <f t="shared" ref="C19:G19" si="3">C15+C17</f>
        <v>95.5</v>
      </c>
      <c r="D19" s="2">
        <f t="shared" si="3"/>
        <v>93</v>
      </c>
      <c r="E19" s="2">
        <f t="shared" si="3"/>
        <v>93</v>
      </c>
      <c r="F19" s="2">
        <f t="shared" si="3"/>
        <v>88</v>
      </c>
      <c r="G19" s="2">
        <f t="shared" si="3"/>
        <v>89.5</v>
      </c>
    </row>
    <row r="20" spans="2:7">
      <c r="B20" s="1" t="s">
        <v>14</v>
      </c>
      <c r="C20" s="2">
        <f t="shared" ref="C20:G20" si="4">MAX(C19, C8)</f>
        <v>95.5</v>
      </c>
      <c r="D20" s="2">
        <f t="shared" si="4"/>
        <v>93</v>
      </c>
      <c r="E20" s="2">
        <f t="shared" si="4"/>
        <v>93</v>
      </c>
      <c r="F20" s="2">
        <f t="shared" si="4"/>
        <v>88</v>
      </c>
      <c r="G20" s="2">
        <f t="shared" si="4"/>
        <v>89.5</v>
      </c>
    </row>
    <row r="21" spans="2:7">
      <c r="B21" s="1" t="s">
        <v>15</v>
      </c>
      <c r="C21" s="2">
        <f t="shared" ref="C21:G21" si="5">ABS(C20-C8)</f>
        <v>4.5</v>
      </c>
      <c r="D21" s="2">
        <f t="shared" si="5"/>
        <v>3</v>
      </c>
      <c r="E21" s="2">
        <f t="shared" si="5"/>
        <v>3</v>
      </c>
      <c r="F21" s="2">
        <f t="shared" si="5"/>
        <v>3</v>
      </c>
      <c r="G21" s="2">
        <f t="shared" si="5"/>
        <v>1.5</v>
      </c>
    </row>
    <row r="22" spans="2:7">
      <c r="B22" s="1" t="s">
        <v>12</v>
      </c>
      <c r="C22" s="2">
        <f t="shared" ref="C22:G22" si="6">INDEX($M$11:$Y$11, 1, MATCH(C21, $M$10:$Y$10))</f>
        <v>1.5</v>
      </c>
      <c r="D22" s="2">
        <f t="shared" si="6"/>
        <v>1.8</v>
      </c>
      <c r="E22" s="2">
        <f t="shared" si="6"/>
        <v>1.8</v>
      </c>
      <c r="F22" s="2">
        <f t="shared" si="6"/>
        <v>1.8</v>
      </c>
      <c r="G22" s="2">
        <f t="shared" si="6"/>
        <v>2.5</v>
      </c>
    </row>
    <row r="24" spans="2:7">
      <c r="B24" s="1" t="s">
        <v>16</v>
      </c>
      <c r="C24" s="2">
        <f t="shared" ref="C24:G24" si="7">C20+C22</f>
        <v>97</v>
      </c>
      <c r="D24" s="2">
        <f t="shared" si="7"/>
        <v>94.8</v>
      </c>
      <c r="E24" s="2">
        <f t="shared" si="7"/>
        <v>94.8</v>
      </c>
      <c r="F24" s="2">
        <f t="shared" si="7"/>
        <v>89.8</v>
      </c>
      <c r="G24" s="2">
        <f t="shared" si="7"/>
        <v>92</v>
      </c>
    </row>
    <row r="25" spans="2:7">
      <c r="B25" s="1" t="s">
        <v>17</v>
      </c>
      <c r="C25" s="2">
        <f t="shared" ref="C25:G25" si="8">MAX(C24,C9)</f>
        <v>97</v>
      </c>
      <c r="D25" s="2">
        <f t="shared" si="8"/>
        <v>94.8</v>
      </c>
      <c r="E25" s="2">
        <f t="shared" si="8"/>
        <v>94.8</v>
      </c>
      <c r="F25" s="2">
        <f t="shared" si="8"/>
        <v>89.8</v>
      </c>
      <c r="G25" s="2">
        <f t="shared" si="8"/>
        <v>92</v>
      </c>
    </row>
    <row r="26" spans="2:7">
      <c r="B26" s="1" t="s">
        <v>15</v>
      </c>
      <c r="C26" s="2">
        <f t="shared" ref="C26:G26" si="9">ABS(C25-C9)</f>
        <v>13</v>
      </c>
      <c r="D26" s="2">
        <f t="shared" si="9"/>
        <v>4.7999999999999972</v>
      </c>
      <c r="E26" s="2">
        <f t="shared" si="9"/>
        <v>0.79999999999999716</v>
      </c>
      <c r="F26" s="2">
        <f t="shared" si="9"/>
        <v>4.7999999999999972</v>
      </c>
      <c r="G26" s="2">
        <f t="shared" si="9"/>
        <v>0</v>
      </c>
    </row>
    <row r="27" spans="2:7">
      <c r="B27" s="1" t="s">
        <v>12</v>
      </c>
      <c r="C27" s="2">
        <f t="shared" ref="C27:G27" si="10">INDEX($M$11:$Y$11, 1, MATCH(C26, $M$10:$Y$10))</f>
        <v>0.4</v>
      </c>
      <c r="D27" s="2">
        <f t="shared" si="10"/>
        <v>1.5</v>
      </c>
      <c r="E27" s="2">
        <f t="shared" si="10"/>
        <v>3</v>
      </c>
      <c r="F27" s="2">
        <f t="shared" si="10"/>
        <v>1.5</v>
      </c>
      <c r="G27" s="2">
        <f t="shared" si="10"/>
        <v>3</v>
      </c>
    </row>
    <row r="29" spans="2:7">
      <c r="B29" s="1" t="s">
        <v>18</v>
      </c>
      <c r="C29" s="2">
        <f t="shared" ref="C29:G29" si="11">C24+C27</f>
        <v>97.4</v>
      </c>
      <c r="D29" s="2">
        <f t="shared" si="11"/>
        <v>96.3</v>
      </c>
      <c r="E29" s="2">
        <f t="shared" si="11"/>
        <v>97.8</v>
      </c>
      <c r="F29" s="2">
        <f t="shared" si="11"/>
        <v>91.3</v>
      </c>
      <c r="G29" s="2">
        <f t="shared" si="11"/>
        <v>95</v>
      </c>
    </row>
    <row r="30" spans="2:7">
      <c r="B30" s="1" t="s">
        <v>19</v>
      </c>
      <c r="C30" s="2">
        <f t="shared" ref="C30:G30" si="12">C29-$C$10</f>
        <v>17.400000000000006</v>
      </c>
      <c r="D30" s="2">
        <f t="shared" si="12"/>
        <v>16.299999999999997</v>
      </c>
      <c r="E30" s="2">
        <f t="shared" si="12"/>
        <v>17.799999999999997</v>
      </c>
      <c r="F30" s="2">
        <f t="shared" si="12"/>
        <v>11.299999999999997</v>
      </c>
      <c r="G30" s="2">
        <f t="shared" si="12"/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2:J18"/>
  <sheetViews>
    <sheetView workbookViewId="0">
      <selection activeCell="F22" sqref="F22"/>
    </sheetView>
  </sheetViews>
  <sheetFormatPr defaultColWidth="14.42578125" defaultRowHeight="15.75" customHeight="1"/>
  <sheetData>
    <row r="2" spans="2:10">
      <c r="B2" s="4">
        <v>43865</v>
      </c>
    </row>
    <row r="3" spans="2:10">
      <c r="B3" s="1" t="s">
        <v>20</v>
      </c>
    </row>
    <row r="4" spans="2:10">
      <c r="B4" s="1" t="s">
        <v>21</v>
      </c>
      <c r="C4" s="1">
        <v>1</v>
      </c>
      <c r="D4" s="1">
        <v>2</v>
      </c>
      <c r="E4" s="1">
        <v>3</v>
      </c>
      <c r="F4" s="1">
        <v>4</v>
      </c>
      <c r="G4" s="1">
        <v>5</v>
      </c>
    </row>
    <row r="5" spans="2:10">
      <c r="B5" s="1" t="s">
        <v>22</v>
      </c>
      <c r="C5" s="1">
        <v>120</v>
      </c>
      <c r="D5" s="1">
        <v>110</v>
      </c>
      <c r="E5" s="1">
        <v>100</v>
      </c>
      <c r="F5" s="1">
        <v>90</v>
      </c>
      <c r="G5" s="1">
        <v>105</v>
      </c>
    </row>
    <row r="6" spans="2:10">
      <c r="B6" s="1" t="s">
        <v>23</v>
      </c>
      <c r="C6" s="1">
        <v>800</v>
      </c>
      <c r="D6" s="1">
        <v>900</v>
      </c>
      <c r="E6" s="1">
        <v>2000</v>
      </c>
      <c r="F6" s="1">
        <v>3500</v>
      </c>
      <c r="G6" s="1">
        <v>500</v>
      </c>
      <c r="I6" s="1" t="s">
        <v>24</v>
      </c>
      <c r="J6" s="1" t="s">
        <v>25</v>
      </c>
    </row>
    <row r="7" spans="2:10">
      <c r="B7" s="1" t="s">
        <v>26</v>
      </c>
      <c r="C7" s="1">
        <v>1E-3</v>
      </c>
      <c r="D7" s="1">
        <v>0.01</v>
      </c>
      <c r="E7" s="1">
        <v>5.0000000000000001E-3</v>
      </c>
      <c r="F7" s="1">
        <v>1.4999999999999999E-2</v>
      </c>
      <c r="G7" s="1">
        <v>2.5000000000000001E-2</v>
      </c>
      <c r="H7" s="1" t="s">
        <v>27</v>
      </c>
      <c r="I7" s="1">
        <v>0.4</v>
      </c>
      <c r="J7" s="1">
        <v>330</v>
      </c>
    </row>
    <row r="8" spans="2:10">
      <c r="B8" s="1" t="s">
        <v>28</v>
      </c>
      <c r="C8" s="1">
        <v>0.01</v>
      </c>
      <c r="D8" s="1">
        <v>0.01</v>
      </c>
      <c r="E8" s="1">
        <v>0.05</v>
      </c>
      <c r="F8" s="1">
        <v>2.5000000000000001E-2</v>
      </c>
      <c r="G8" s="1">
        <v>1.4999999999999999E-2</v>
      </c>
      <c r="H8" s="1" t="s">
        <v>29</v>
      </c>
      <c r="I8" s="1">
        <v>0.01</v>
      </c>
      <c r="J8" s="1">
        <v>7900</v>
      </c>
    </row>
    <row r="9" spans="2:10">
      <c r="B9" s="1" t="s">
        <v>30</v>
      </c>
    </row>
    <row r="10" spans="2:10">
      <c r="B10" s="1" t="s">
        <v>31</v>
      </c>
      <c r="C10" s="2">
        <f>$I7+$I8</f>
        <v>0.41000000000000003</v>
      </c>
      <c r="D10" s="2">
        <f t="shared" ref="C10:G10" si="0">$I7+$I8</f>
        <v>0.41000000000000003</v>
      </c>
      <c r="E10" s="2">
        <f t="shared" si="0"/>
        <v>0.41000000000000003</v>
      </c>
      <c r="F10" s="2">
        <f t="shared" si="0"/>
        <v>0.41000000000000003</v>
      </c>
      <c r="G10" s="2">
        <f t="shared" si="0"/>
        <v>0.41000000000000003</v>
      </c>
    </row>
    <row r="11" spans="2:10">
      <c r="B11" s="1" t="s">
        <v>32</v>
      </c>
      <c r="C11" s="2">
        <f t="shared" ref="C11:G11" si="1">10*LOG10(C10)</f>
        <v>-3.872161432802645</v>
      </c>
      <c r="D11" s="2">
        <f t="shared" si="1"/>
        <v>-3.872161432802645</v>
      </c>
      <c r="E11" s="2">
        <f t="shared" si="1"/>
        <v>-3.872161432802645</v>
      </c>
      <c r="F11" s="2">
        <f t="shared" si="1"/>
        <v>-3.872161432802645</v>
      </c>
      <c r="G11" s="2">
        <f t="shared" si="1"/>
        <v>-3.872161432802645</v>
      </c>
    </row>
    <row r="12" spans="2:10">
      <c r="B12" s="1" t="s">
        <v>33</v>
      </c>
      <c r="C12" s="2">
        <f t="shared" ref="C12:G12" si="2">C7+C8</f>
        <v>1.0999999999999999E-2</v>
      </c>
      <c r="D12" s="2">
        <f t="shared" si="2"/>
        <v>0.02</v>
      </c>
      <c r="E12" s="2">
        <f t="shared" si="2"/>
        <v>5.5E-2</v>
      </c>
      <c r="F12" s="2">
        <f t="shared" si="2"/>
        <v>0.04</v>
      </c>
      <c r="G12" s="2">
        <f t="shared" si="2"/>
        <v>0.04</v>
      </c>
    </row>
    <row r="13" spans="2:10">
      <c r="B13" s="1" t="s">
        <v>34</v>
      </c>
      <c r="C13" s="2">
        <f t="shared" ref="C13:G13" si="3">$J7*(C8/C12)+$J8*(C7/C12)</f>
        <v>1018.1818181818182</v>
      </c>
      <c r="D13" s="2">
        <f t="shared" si="3"/>
        <v>4115</v>
      </c>
      <c r="E13" s="2">
        <f t="shared" si="3"/>
        <v>1018.1818181818182</v>
      </c>
      <c r="F13" s="2">
        <f t="shared" si="3"/>
        <v>3168.75</v>
      </c>
      <c r="G13" s="2">
        <f t="shared" si="3"/>
        <v>5061.25</v>
      </c>
    </row>
    <row r="14" spans="2:10">
      <c r="B14" s="1" t="s">
        <v>35</v>
      </c>
      <c r="C14" s="2">
        <f>C13*C12*C6</f>
        <v>8960</v>
      </c>
      <c r="D14" s="2">
        <f t="shared" ref="C14:G14" si="4">D13*D12*D6</f>
        <v>74070</v>
      </c>
      <c r="E14" s="2">
        <f t="shared" si="4"/>
        <v>112000.00000000001</v>
      </c>
      <c r="F14" s="2">
        <f>F13*F12*F6</f>
        <v>443625</v>
      </c>
      <c r="G14" s="2">
        <f t="shared" si="4"/>
        <v>101225.00000000001</v>
      </c>
    </row>
    <row r="15" spans="2:10">
      <c r="B15" s="1" t="s">
        <v>36</v>
      </c>
      <c r="C15" s="2">
        <f t="shared" ref="C15:G15" si="5">20*LOG10(C14)</f>
        <v>79.0461601932425</v>
      </c>
      <c r="D15" s="2">
        <f t="shared" si="5"/>
        <v>97.392846893031901</v>
      </c>
      <c r="E15" s="2">
        <f t="shared" si="5"/>
        <v>100.98436045340364</v>
      </c>
      <c r="F15" s="2">
        <f t="shared" si="5"/>
        <v>112.94032024711299</v>
      </c>
      <c r="G15" s="2">
        <f t="shared" si="5"/>
        <v>100.10575570880903</v>
      </c>
    </row>
    <row r="16" spans="2:10">
      <c r="B16" s="1" t="s">
        <v>37</v>
      </c>
      <c r="C16" s="2">
        <f t="shared" ref="C16:G16" si="6">C15-47.5</f>
        <v>31.5461601932425</v>
      </c>
      <c r="D16" s="2">
        <f t="shared" si="6"/>
        <v>49.892846893031901</v>
      </c>
      <c r="E16" s="2">
        <f t="shared" si="6"/>
        <v>53.484360453403639</v>
      </c>
      <c r="F16" s="2">
        <f>F15-47.5</f>
        <v>65.440320247112993</v>
      </c>
      <c r="G16" s="2">
        <f t="shared" si="6"/>
        <v>52.605755708809028</v>
      </c>
    </row>
    <row r="17" spans="2:7">
      <c r="B17" s="1" t="s">
        <v>38</v>
      </c>
      <c r="C17" s="2">
        <f t="shared" ref="C17:G17" si="7">C16+C11</f>
        <v>27.673998760439854</v>
      </c>
      <c r="D17" s="2">
        <f t="shared" si="7"/>
        <v>46.020685460229259</v>
      </c>
      <c r="E17" s="2">
        <f t="shared" si="7"/>
        <v>49.612199020600997</v>
      </c>
      <c r="F17" s="2">
        <f>F16+F11</f>
        <v>61.568158814310351</v>
      </c>
      <c r="G17" s="2">
        <f t="shared" si="7"/>
        <v>48.733594276006386</v>
      </c>
    </row>
    <row r="18" spans="2:7">
      <c r="B18" s="1" t="s">
        <v>39</v>
      </c>
      <c r="C18" s="2">
        <f t="shared" ref="C18:G18" si="8">C5-C17</f>
        <v>92.326001239560142</v>
      </c>
      <c r="D18" s="2">
        <f t="shared" si="8"/>
        <v>63.979314539770741</v>
      </c>
      <c r="E18" s="2">
        <f t="shared" si="8"/>
        <v>50.387800979399003</v>
      </c>
      <c r="F18" s="2">
        <f>F5-F17</f>
        <v>28.431841185689649</v>
      </c>
      <c r="G18" s="2">
        <f t="shared" si="8"/>
        <v>56.266405723993614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2:G9"/>
  <sheetViews>
    <sheetView workbookViewId="0">
      <selection activeCell="F9" sqref="F9"/>
    </sheetView>
  </sheetViews>
  <sheetFormatPr defaultColWidth="14.42578125" defaultRowHeight="15.75" customHeight="1"/>
  <cols>
    <col min="1" max="1" width="19.5703125" customWidth="1"/>
  </cols>
  <sheetData>
    <row r="2" spans="1:7">
      <c r="A2" s="1" t="s">
        <v>40</v>
      </c>
    </row>
    <row r="3" spans="1:7">
      <c r="C3" s="1">
        <v>1</v>
      </c>
      <c r="D3" s="1">
        <v>2</v>
      </c>
      <c r="E3" s="1">
        <v>3</v>
      </c>
      <c r="F3" s="1">
        <v>4</v>
      </c>
      <c r="G3" s="1">
        <v>5</v>
      </c>
    </row>
    <row r="4" spans="1:7">
      <c r="B4" s="1" t="s">
        <v>41</v>
      </c>
      <c r="C4" s="1">
        <v>1000</v>
      </c>
      <c r="D4" s="1">
        <v>500</v>
      </c>
      <c r="E4" s="1">
        <v>4000</v>
      </c>
      <c r="F4" s="1">
        <v>125</v>
      </c>
      <c r="G4" s="1">
        <v>63</v>
      </c>
    </row>
    <row r="5" spans="1:7">
      <c r="B5" s="1" t="s">
        <v>42</v>
      </c>
      <c r="C5" s="1">
        <v>30</v>
      </c>
      <c r="D5" s="1">
        <v>25</v>
      </c>
      <c r="E5" s="1">
        <v>20</v>
      </c>
      <c r="F5" s="1">
        <v>10</v>
      </c>
      <c r="G5" s="1">
        <v>5</v>
      </c>
    </row>
    <row r="6" spans="1:7">
      <c r="B6" s="1" t="s">
        <v>43</v>
      </c>
      <c r="C6" s="1">
        <v>100</v>
      </c>
      <c r="D6" s="1">
        <v>125</v>
      </c>
      <c r="E6" s="1">
        <v>500</v>
      </c>
      <c r="F6" s="1">
        <v>2000</v>
      </c>
      <c r="G6" s="1">
        <v>1000</v>
      </c>
    </row>
    <row r="7" spans="1:7">
      <c r="A7" s="1" t="s">
        <v>44</v>
      </c>
      <c r="B7" s="1" t="s">
        <v>45</v>
      </c>
      <c r="C7" s="2">
        <f t="shared" ref="C7:G7" si="0">(C5+47.5)/20</f>
        <v>3.875</v>
      </c>
      <c r="D7" s="2">
        <f t="shared" si="0"/>
        <v>3.625</v>
      </c>
      <c r="E7" s="2">
        <f t="shared" si="0"/>
        <v>3.375</v>
      </c>
      <c r="F7" s="2">
        <f t="shared" si="0"/>
        <v>2.875</v>
      </c>
      <c r="G7" s="2">
        <f t="shared" si="0"/>
        <v>2.625</v>
      </c>
    </row>
    <row r="8" spans="1:7">
      <c r="A8" s="1" t="s">
        <v>46</v>
      </c>
      <c r="B8" s="1" t="s">
        <v>47</v>
      </c>
      <c r="C8" s="2">
        <f t="shared" ref="C8:G8" si="1">(10^C7)/C4</f>
        <v>7.4989420933245601</v>
      </c>
      <c r="D8" s="2">
        <f t="shared" si="1"/>
        <v>8.4339300685716516</v>
      </c>
      <c r="E8" s="2">
        <f t="shared" si="1"/>
        <v>0.59284342641541421</v>
      </c>
      <c r="F8" s="2">
        <f t="shared" si="1"/>
        <v>5.9991536746596523</v>
      </c>
      <c r="G8" s="2">
        <f t="shared" si="1"/>
        <v>6.6935952925171831</v>
      </c>
    </row>
    <row r="9" spans="1:7">
      <c r="B9" s="1" t="s">
        <v>48</v>
      </c>
      <c r="C9" s="2">
        <f t="shared" ref="C9:G9" si="2">20*LOG(C8*C6,10)-47.5</f>
        <v>9.9999999999999929</v>
      </c>
      <c r="D9" s="2">
        <f t="shared" si="2"/>
        <v>12.95880017344075</v>
      </c>
      <c r="E9" s="2">
        <f t="shared" si="2"/>
        <v>1.9382002601611248</v>
      </c>
      <c r="F9" s="2">
        <f t="shared" si="2"/>
        <v>34.0823996531185</v>
      </c>
      <c r="G9" s="2">
        <f t="shared" si="2"/>
        <v>29.013189010928372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B2:Q32"/>
  <sheetViews>
    <sheetView tabSelected="1" workbookViewId="0">
      <selection activeCell="F19" sqref="F19"/>
    </sheetView>
  </sheetViews>
  <sheetFormatPr defaultColWidth="14.42578125" defaultRowHeight="15.75" customHeight="1"/>
  <sheetData>
    <row r="2" spans="2:17">
      <c r="B2" s="4">
        <v>43925</v>
      </c>
    </row>
    <row r="3" spans="2:17">
      <c r="B3" s="1" t="s">
        <v>21</v>
      </c>
      <c r="C3" s="1">
        <v>1</v>
      </c>
      <c r="D3" s="1">
        <v>2</v>
      </c>
      <c r="E3" s="1">
        <v>3</v>
      </c>
      <c r="F3" s="1">
        <v>4</v>
      </c>
      <c r="G3" s="1">
        <v>5</v>
      </c>
    </row>
    <row r="4" spans="2:17">
      <c r="B4" s="1" t="s">
        <v>2</v>
      </c>
      <c r="C4" s="1">
        <v>81</v>
      </c>
      <c r="D4" s="1">
        <v>85</v>
      </c>
      <c r="E4" s="1">
        <v>83</v>
      </c>
      <c r="F4" s="1">
        <v>82</v>
      </c>
      <c r="G4" s="1">
        <v>83</v>
      </c>
    </row>
    <row r="5" spans="2:17">
      <c r="B5" s="1" t="s">
        <v>3</v>
      </c>
      <c r="C5" s="1">
        <v>84</v>
      </c>
      <c r="D5" s="1">
        <v>88</v>
      </c>
      <c r="E5" s="1">
        <v>87</v>
      </c>
      <c r="F5" s="1">
        <v>85</v>
      </c>
      <c r="G5" s="1">
        <v>86</v>
      </c>
    </row>
    <row r="6" spans="2:17">
      <c r="B6" s="1" t="s">
        <v>49</v>
      </c>
      <c r="C6" s="1">
        <v>1</v>
      </c>
      <c r="D6" s="1">
        <v>1.1000000000000001</v>
      </c>
      <c r="E6" s="1">
        <v>1.2</v>
      </c>
      <c r="F6" s="1">
        <v>1.3</v>
      </c>
      <c r="G6" s="1">
        <v>1</v>
      </c>
    </row>
    <row r="7" spans="2:17">
      <c r="B7" s="1" t="s">
        <v>50</v>
      </c>
      <c r="C7" s="1">
        <v>1.5</v>
      </c>
      <c r="D7" s="1">
        <v>1.4</v>
      </c>
      <c r="E7" s="1">
        <v>1.7</v>
      </c>
      <c r="F7" s="1">
        <v>1.5</v>
      </c>
      <c r="G7" s="1">
        <v>1.7</v>
      </c>
    </row>
    <row r="8" spans="2:17">
      <c r="B8" s="1" t="s">
        <v>51</v>
      </c>
      <c r="C8" s="1">
        <v>0.5</v>
      </c>
      <c r="D8" s="1">
        <v>0.7</v>
      </c>
      <c r="E8" s="1">
        <v>0.6</v>
      </c>
      <c r="F8" s="1">
        <v>0.8</v>
      </c>
      <c r="G8" s="1">
        <v>0.4</v>
      </c>
      <c r="H8" s="5" t="s">
        <v>52</v>
      </c>
      <c r="I8" s="6"/>
      <c r="J8" s="6"/>
      <c r="K8" s="6"/>
      <c r="L8" s="6"/>
      <c r="M8" s="6"/>
      <c r="N8" s="6"/>
      <c r="O8" s="6"/>
      <c r="P8" s="6"/>
      <c r="Q8" s="6"/>
    </row>
    <row r="9" spans="2:17">
      <c r="B9" s="1" t="s">
        <v>53</v>
      </c>
      <c r="C9" s="1">
        <v>1.5</v>
      </c>
      <c r="D9" s="1">
        <v>1.2</v>
      </c>
      <c r="E9" s="1">
        <v>1.6</v>
      </c>
      <c r="F9" s="1">
        <v>1.4</v>
      </c>
      <c r="G9" s="1">
        <v>1.7</v>
      </c>
      <c r="H9" s="5">
        <v>0</v>
      </c>
      <c r="I9" s="5">
        <v>0.5</v>
      </c>
      <c r="J9" s="5">
        <v>1</v>
      </c>
      <c r="K9" s="5">
        <v>1.5</v>
      </c>
      <c r="L9" s="5">
        <v>2</v>
      </c>
      <c r="M9" s="5">
        <v>3</v>
      </c>
      <c r="N9" s="5">
        <v>4</v>
      </c>
      <c r="O9" s="5">
        <v>5</v>
      </c>
      <c r="P9" s="5">
        <v>7</v>
      </c>
      <c r="Q9" s="5">
        <v>10</v>
      </c>
    </row>
    <row r="10" spans="2:17">
      <c r="B10" s="1" t="s">
        <v>54</v>
      </c>
      <c r="H10" s="5">
        <v>5</v>
      </c>
      <c r="I10" s="5">
        <v>8</v>
      </c>
      <c r="J10" s="5">
        <v>11</v>
      </c>
      <c r="K10" s="5">
        <v>13.5</v>
      </c>
      <c r="L10" s="5">
        <v>15</v>
      </c>
      <c r="M10" s="5">
        <v>18</v>
      </c>
      <c r="N10" s="5">
        <v>20</v>
      </c>
      <c r="O10" s="5">
        <v>22</v>
      </c>
      <c r="P10" s="5">
        <v>25</v>
      </c>
      <c r="Q10" s="5">
        <v>30</v>
      </c>
    </row>
    <row r="11" spans="2:17">
      <c r="B11" s="1" t="s">
        <v>55</v>
      </c>
      <c r="H11" s="1" t="s">
        <v>56</v>
      </c>
      <c r="I11" s="1">
        <v>8000</v>
      </c>
    </row>
    <row r="12" spans="2:17">
      <c r="B12" s="1" t="s">
        <v>57</v>
      </c>
      <c r="C12" s="2">
        <f t="shared" ref="C12:G12" si="0">C$7/C$9</f>
        <v>1</v>
      </c>
      <c r="D12" s="2">
        <f t="shared" si="0"/>
        <v>1.1666666666666667</v>
      </c>
      <c r="E12" s="2">
        <f t="shared" si="0"/>
        <v>1.0625</v>
      </c>
      <c r="F12" s="2">
        <f t="shared" si="0"/>
        <v>1.0714285714285714</v>
      </c>
      <c r="G12" s="2">
        <f t="shared" si="0"/>
        <v>1</v>
      </c>
      <c r="H12" s="1" t="s">
        <v>58</v>
      </c>
      <c r="I12" s="1">
        <v>69</v>
      </c>
    </row>
    <row r="13" spans="2:17">
      <c r="B13" s="1" t="s">
        <v>59</v>
      </c>
      <c r="C13" s="2">
        <f t="shared" ref="C13:G13" si="1">C$6^2*C12^2</f>
        <v>1</v>
      </c>
      <c r="D13" s="2">
        <f t="shared" si="1"/>
        <v>1.646944444444445</v>
      </c>
      <c r="E13" s="2">
        <f t="shared" si="1"/>
        <v>1.6256249999999999</v>
      </c>
      <c r="F13" s="2">
        <f t="shared" si="1"/>
        <v>1.9400510204081634</v>
      </c>
      <c r="G13" s="2">
        <f t="shared" si="1"/>
        <v>1</v>
      </c>
    </row>
    <row r="14" spans="2:17">
      <c r="B14" s="1" t="s">
        <v>60</v>
      </c>
      <c r="C14" s="2">
        <f t="shared" ref="C14:G14" si="2">C$8/C$6</f>
        <v>0.5</v>
      </c>
      <c r="D14" s="2">
        <f t="shared" si="2"/>
        <v>0.63636363636363624</v>
      </c>
      <c r="E14" s="2">
        <f t="shared" si="2"/>
        <v>0.5</v>
      </c>
      <c r="F14" s="2">
        <f t="shared" si="2"/>
        <v>0.61538461538461542</v>
      </c>
      <c r="G14" s="2">
        <f t="shared" si="2"/>
        <v>0.4</v>
      </c>
    </row>
    <row r="15" spans="2:17">
      <c r="B15" s="1" t="s">
        <v>61</v>
      </c>
      <c r="C15" s="2">
        <f t="shared" ref="C15:G15" si="3">1+4*C$14^2</f>
        <v>2</v>
      </c>
      <c r="D15" s="2">
        <f t="shared" si="3"/>
        <v>2.6198347107438011</v>
      </c>
      <c r="E15" s="2">
        <f t="shared" si="3"/>
        <v>2</v>
      </c>
      <c r="F15" s="2">
        <f t="shared" si="3"/>
        <v>2.5147928994082842</v>
      </c>
      <c r="G15" s="2">
        <f t="shared" si="3"/>
        <v>1.6400000000000001</v>
      </c>
    </row>
    <row r="16" spans="2:17">
      <c r="B16" s="1" t="s">
        <v>62</v>
      </c>
      <c r="C16" s="2">
        <f t="shared" ref="C16:G16" si="4">(C13/C15)^(1/4)</f>
        <v>0.8408964152537145</v>
      </c>
      <c r="D16" s="2">
        <f t="shared" si="4"/>
        <v>0.89043303602569857</v>
      </c>
      <c r="E16" s="2">
        <f t="shared" si="4"/>
        <v>0.94950573774614344</v>
      </c>
      <c r="F16" s="2">
        <f t="shared" si="4"/>
        <v>0.9371901845921472</v>
      </c>
      <c r="G16" s="2">
        <f t="shared" si="4"/>
        <v>0.88366781623132018</v>
      </c>
    </row>
    <row r="17" spans="2:9">
      <c r="B17" s="1" t="s">
        <v>63</v>
      </c>
      <c r="C17" s="2">
        <f t="shared" ref="C17:G17" si="5">SQRT($I11)</f>
        <v>89.442719099991592</v>
      </c>
      <c r="D17" s="2">
        <f t="shared" si="5"/>
        <v>89.442719099991592</v>
      </c>
      <c r="E17" s="2">
        <f t="shared" si="5"/>
        <v>89.442719099991592</v>
      </c>
      <c r="F17" s="2">
        <f t="shared" si="5"/>
        <v>89.442719099991592</v>
      </c>
      <c r="G17" s="2">
        <f t="shared" si="5"/>
        <v>89.442719099991592</v>
      </c>
    </row>
    <row r="18" spans="2:9">
      <c r="B18" s="1" t="s">
        <v>64</v>
      </c>
      <c r="C18" s="2">
        <f t="shared" ref="C18:G18" si="6">0.05*C17*C16</f>
        <v>3.7606030930863934</v>
      </c>
      <c r="D18" s="2">
        <f t="shared" si="6"/>
        <v>3.9821375959299625</v>
      </c>
      <c r="E18" s="2">
        <f t="shared" si="6"/>
        <v>4.2463187492529295</v>
      </c>
      <c r="F18" s="2">
        <f t="shared" si="6"/>
        <v>4.1912419211872347</v>
      </c>
      <c r="G18" s="2">
        <f t="shared" si="6"/>
        <v>3.9518826132440479</v>
      </c>
    </row>
    <row r="19" spans="2:9">
      <c r="B19" s="1" t="s">
        <v>65</v>
      </c>
      <c r="C19" s="2">
        <f t="shared" ref="C19:G19" si="7">INDEX($H$10:$Q$10, 1, MATCH( C18,$H$9:$Q$9))</f>
        <v>18</v>
      </c>
      <c r="D19" s="2">
        <f t="shared" si="7"/>
        <v>18</v>
      </c>
      <c r="E19" s="2">
        <f t="shared" si="7"/>
        <v>20</v>
      </c>
      <c r="F19" s="2">
        <f t="shared" si="7"/>
        <v>20</v>
      </c>
      <c r="G19" s="2">
        <f t="shared" si="7"/>
        <v>18</v>
      </c>
    </row>
    <row r="20" spans="2:9">
      <c r="B20" s="1" t="s">
        <v>66</v>
      </c>
      <c r="C20" s="2">
        <f t="shared" ref="C20:G20" si="8">C$4-C19</f>
        <v>63</v>
      </c>
      <c r="D20" s="2">
        <f t="shared" si="8"/>
        <v>67</v>
      </c>
      <c r="E20" s="2">
        <f t="shared" si="8"/>
        <v>63</v>
      </c>
      <c r="F20" s="2">
        <f t="shared" si="8"/>
        <v>62</v>
      </c>
      <c r="G20" s="2">
        <f t="shared" si="8"/>
        <v>65</v>
      </c>
    </row>
    <row r="21" spans="2:9">
      <c r="B21" s="1" t="s">
        <v>67</v>
      </c>
      <c r="C21" s="2" t="str">
        <f t="shared" ref="C21:G21" si="9">IF(C20&lt;$I12,"Да","Нет")</f>
        <v>Да</v>
      </c>
      <c r="D21" s="2" t="str">
        <f t="shared" si="9"/>
        <v>Да</v>
      </c>
      <c r="E21" s="2" t="str">
        <f t="shared" si="9"/>
        <v>Да</v>
      </c>
      <c r="F21" s="2" t="str">
        <f t="shared" si="9"/>
        <v>Да</v>
      </c>
      <c r="G21" s="2" t="str">
        <f t="shared" si="9"/>
        <v>Да</v>
      </c>
    </row>
    <row r="22" spans="2:9">
      <c r="B22" s="1" t="s">
        <v>68</v>
      </c>
      <c r="H22" s="1" t="s">
        <v>56</v>
      </c>
      <c r="I22" s="1">
        <v>4000</v>
      </c>
    </row>
    <row r="23" spans="2:9">
      <c r="B23" s="1" t="s">
        <v>57</v>
      </c>
      <c r="C23" s="2">
        <f t="shared" ref="C23:G23" si="10">C$7/C$9</f>
        <v>1</v>
      </c>
      <c r="D23" s="2">
        <f t="shared" si="10"/>
        <v>1.1666666666666667</v>
      </c>
      <c r="E23" s="2">
        <f t="shared" si="10"/>
        <v>1.0625</v>
      </c>
      <c r="F23" s="2">
        <f t="shared" si="10"/>
        <v>1.0714285714285714</v>
      </c>
      <c r="G23" s="2">
        <f t="shared" si="10"/>
        <v>1</v>
      </c>
      <c r="H23" s="1" t="s">
        <v>58</v>
      </c>
      <c r="I23" s="1">
        <v>71</v>
      </c>
    </row>
    <row r="24" spans="2:9">
      <c r="B24" s="1" t="s">
        <v>59</v>
      </c>
      <c r="C24" s="2">
        <f t="shared" ref="C24:G24" si="11">C$6^2*C23^2</f>
        <v>1</v>
      </c>
      <c r="D24" s="2">
        <f t="shared" si="11"/>
        <v>1.646944444444445</v>
      </c>
      <c r="E24" s="2">
        <f t="shared" si="11"/>
        <v>1.6256249999999999</v>
      </c>
      <c r="F24" s="2">
        <f t="shared" si="11"/>
        <v>1.9400510204081634</v>
      </c>
      <c r="G24" s="2">
        <f t="shared" si="11"/>
        <v>1</v>
      </c>
    </row>
    <row r="25" spans="2:9">
      <c r="B25" s="1" t="s">
        <v>60</v>
      </c>
      <c r="C25" s="2">
        <f t="shared" ref="C25:G25" si="12">C$8/C$6</f>
        <v>0.5</v>
      </c>
      <c r="D25" s="2">
        <f t="shared" si="12"/>
        <v>0.63636363636363624</v>
      </c>
      <c r="E25" s="2">
        <f t="shared" si="12"/>
        <v>0.5</v>
      </c>
      <c r="F25" s="2">
        <f t="shared" si="12"/>
        <v>0.61538461538461542</v>
      </c>
      <c r="G25" s="2">
        <f t="shared" si="12"/>
        <v>0.4</v>
      </c>
    </row>
    <row r="26" spans="2:9">
      <c r="B26" s="1" t="s">
        <v>61</v>
      </c>
      <c r="C26" s="2">
        <f t="shared" ref="C26:G26" si="13">1+4*C25^2</f>
        <v>2</v>
      </c>
      <c r="D26" s="2">
        <f t="shared" si="13"/>
        <v>2.6198347107438011</v>
      </c>
      <c r="E26" s="2">
        <f t="shared" si="13"/>
        <v>2</v>
      </c>
      <c r="F26" s="2">
        <f t="shared" si="13"/>
        <v>2.5147928994082842</v>
      </c>
      <c r="G26" s="2">
        <f t="shared" si="13"/>
        <v>1.6400000000000001</v>
      </c>
    </row>
    <row r="27" spans="2:9">
      <c r="B27" s="1" t="s">
        <v>62</v>
      </c>
      <c r="C27" s="2">
        <f t="shared" ref="C27:G27" si="14">(C24/C26)^(1/4)</f>
        <v>0.8408964152537145</v>
      </c>
      <c r="D27" s="2">
        <f t="shared" si="14"/>
        <v>0.89043303602569857</v>
      </c>
      <c r="E27" s="2">
        <f t="shared" si="14"/>
        <v>0.94950573774614344</v>
      </c>
      <c r="F27" s="2">
        <f t="shared" si="14"/>
        <v>0.9371901845921472</v>
      </c>
      <c r="G27" s="2">
        <f t="shared" si="14"/>
        <v>0.88366781623132018</v>
      </c>
    </row>
    <row r="28" spans="2:9">
      <c r="B28" s="1" t="s">
        <v>63</v>
      </c>
      <c r="C28" s="2">
        <f t="shared" ref="C28:G28" si="15">SQRT($I22)</f>
        <v>63.245553203367585</v>
      </c>
      <c r="D28" s="2">
        <f t="shared" si="15"/>
        <v>63.245553203367585</v>
      </c>
      <c r="E28" s="2">
        <f t="shared" si="15"/>
        <v>63.245553203367585</v>
      </c>
      <c r="F28" s="2">
        <f t="shared" si="15"/>
        <v>63.245553203367585</v>
      </c>
      <c r="G28" s="2">
        <f t="shared" si="15"/>
        <v>63.245553203367585</v>
      </c>
    </row>
    <row r="29" spans="2:9">
      <c r="B29" s="1" t="s">
        <v>64</v>
      </c>
      <c r="C29" s="2">
        <f t="shared" ref="C29:G29" si="16">0.05*C28*C27</f>
        <v>2.6591479484724942</v>
      </c>
      <c r="D29" s="2">
        <f t="shared" si="16"/>
        <v>2.8157964976999725</v>
      </c>
      <c r="E29" s="2">
        <f t="shared" si="16"/>
        <v>3.0026007826763257</v>
      </c>
      <c r="F29" s="2">
        <f t="shared" si="16"/>
        <v>2.9636555840648269</v>
      </c>
      <c r="G29" s="2">
        <f t="shared" si="16"/>
        <v>2.7944029942780806</v>
      </c>
    </row>
    <row r="30" spans="2:9">
      <c r="B30" s="1" t="s">
        <v>65</v>
      </c>
      <c r="C30" s="2">
        <f t="shared" ref="C30:G30" si="17">INDEX($H$10:$Q$10, 1, MATCH( C29,$H$9:$Q$9))</f>
        <v>15</v>
      </c>
      <c r="D30" s="2">
        <f t="shared" si="17"/>
        <v>15</v>
      </c>
      <c r="E30" s="2">
        <f t="shared" si="17"/>
        <v>18</v>
      </c>
      <c r="F30" s="2">
        <f t="shared" si="17"/>
        <v>15</v>
      </c>
      <c r="G30" s="2">
        <f t="shared" si="17"/>
        <v>15</v>
      </c>
    </row>
    <row r="31" spans="2:9">
      <c r="B31" s="1" t="s">
        <v>66</v>
      </c>
      <c r="C31" s="2">
        <f t="shared" ref="C31:G31" si="18">C$4-C30</f>
        <v>66</v>
      </c>
      <c r="D31" s="2">
        <f t="shared" si="18"/>
        <v>70</v>
      </c>
      <c r="E31" s="2">
        <f t="shared" si="18"/>
        <v>65</v>
      </c>
      <c r="F31" s="2">
        <f t="shared" si="18"/>
        <v>67</v>
      </c>
      <c r="G31" s="2">
        <f t="shared" si="18"/>
        <v>68</v>
      </c>
    </row>
    <row r="32" spans="2:9">
      <c r="B32" s="1" t="s">
        <v>67</v>
      </c>
      <c r="C32" s="2" t="str">
        <f t="shared" ref="C32:G32" si="19">IF(C31&lt;$I23,"Да","Нет")</f>
        <v>Да</v>
      </c>
      <c r="D32" s="2" t="str">
        <f t="shared" si="19"/>
        <v>Да</v>
      </c>
      <c r="E32" s="2" t="str">
        <f t="shared" si="19"/>
        <v>Да</v>
      </c>
      <c r="F32" s="2" t="str">
        <f t="shared" si="19"/>
        <v>Да</v>
      </c>
      <c r="G32" s="2" t="str">
        <f t="shared" si="19"/>
        <v>Да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Задача 1</vt:lpstr>
      <vt:lpstr>Задача 2</vt:lpstr>
      <vt:lpstr>Задача 3</vt:lpstr>
      <vt:lpstr>Задача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znifer</cp:lastModifiedBy>
  <dcterms:modified xsi:type="dcterms:W3CDTF">2020-11-02T16:51:24Z</dcterms:modified>
</cp:coreProperties>
</file>