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isc\Экономика лекции\"/>
    </mc:Choice>
  </mc:AlternateContent>
  <xr:revisionPtr revIDLastSave="0" documentId="8_{C8A7EDB3-CB07-4ADA-84AB-BB023F3A6023}" xr6:coauthVersionLast="45" xr6:coauthVersionMax="45" xr10:uidLastSave="{00000000-0000-0000-0000-000000000000}"/>
  <bookViews>
    <workbookView xWindow="-120" yWindow="-120" windowWidth="29040" windowHeight="15840" xr2:uid="{8D537695-3F9E-4320-90DA-16F1B6944F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G12" i="1"/>
  <c r="F12" i="1"/>
  <c r="F15" i="1"/>
  <c r="I4" i="1"/>
  <c r="I5" i="1"/>
  <c r="H8" i="1"/>
  <c r="I8" i="1"/>
  <c r="I11" i="1" s="1"/>
  <c r="I12" i="1" s="1"/>
  <c r="J8" i="1"/>
  <c r="J11" i="1" s="1"/>
  <c r="J12" i="1" s="1"/>
  <c r="B27" i="1"/>
  <c r="H11" i="1" l="1"/>
  <c r="H12" i="1" s="1"/>
  <c r="F14" i="1" s="1"/>
  <c r="F22" i="1" s="1"/>
  <c r="F27" i="1" l="1"/>
  <c r="F24" i="1"/>
  <c r="F23" i="1"/>
  <c r="F17" i="1"/>
  <c r="F16" i="1"/>
  <c r="F26" i="1" l="1"/>
  <c r="F18" i="1"/>
  <c r="F25" i="1"/>
  <c r="F28" i="1" l="1"/>
  <c r="F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znifer</author>
  </authors>
  <commentList>
    <comment ref="B11" authorId="0" shapeId="0" xr:uid="{735ECDB8-D280-4F1B-AD87-816645BB21BE}">
      <text>
        <r>
          <rPr>
            <b/>
            <sz val="9"/>
            <color indexed="81"/>
            <rFont val="Tahoma"/>
            <family val="2"/>
            <charset val="204"/>
          </rPr>
          <t>znifer:</t>
        </r>
        <r>
          <rPr>
            <sz val="9"/>
            <color indexed="81"/>
            <rFont val="Tahoma"/>
            <family val="2"/>
            <charset val="204"/>
          </rPr>
          <t xml:space="preserve">
А – разработка комплекса задач, предусматривающая применение принципиально новых методов разработки, проведение научно-исследовательских работ;
Б – разработка типовых проектных решений, оригинальных задач и систем, не имеющих аналогов;
В – разработка проекта с использованием типовых проектных решений, при условии их изменения; разработка проектов, имеющих аналогичные решения;
Г – привязка типовых проектных решений.
</t>
        </r>
      </text>
    </comment>
    <comment ref="B12" authorId="0" shapeId="0" xr:uid="{720A26DD-B1BE-47CC-AB45-13D81DEC3FFE}">
      <text>
        <r>
          <rPr>
            <b/>
            <sz val="9"/>
            <color indexed="81"/>
            <rFont val="Tahoma"/>
            <family val="2"/>
            <charset val="204"/>
          </rPr>
          <t>znifer:</t>
        </r>
        <r>
          <rPr>
            <sz val="9"/>
            <color indexed="81"/>
            <rFont val="Tahoma"/>
            <family val="2"/>
            <charset val="204"/>
          </rPr>
          <t xml:space="preserve">
1.  Алгоритмы оптимизации и моделирования систем и объектов.
2.  Алгоритмы учета и отчетности , статистики, поиска.
3.  Алгоритмы, реализующие стандартные методы решения, а также предусматривающие применения сложных численных и логических методов.
</t>
        </r>
      </text>
    </comment>
    <comment ref="B13" authorId="0" shapeId="0" xr:uid="{8A4F35E1-94F8-416E-99B5-C362156BA97E}">
      <text>
        <r>
          <rPr>
            <b/>
            <sz val="9"/>
            <color indexed="81"/>
            <rFont val="Tahoma"/>
            <family val="2"/>
            <charset val="204"/>
          </rPr>
          <t>znifer:</t>
        </r>
        <r>
          <rPr>
            <sz val="9"/>
            <color indexed="81"/>
            <rFont val="Tahoma"/>
            <family val="2"/>
            <charset val="204"/>
          </rPr>
          <t xml:space="preserve">
11 – входные данные и документы разнообразного формата и структуры. Контроль осуществляется перекрестно, т.е. учитывается связь между показателями различных документов;
12 – входные данные и документы однообразной формы и содержания, осуществляется формальный контроль;
21 – печать документов сложной многоуровневой структуры разнообразной формы и содержания;
22 – печать документов однообразной формы и содержания, вывод массивов данных на машинные носители.
</t>
        </r>
      </text>
    </comment>
    <comment ref="E15" authorId="0" shapeId="0" xr:uid="{0E631DF4-F6A1-4397-B52E-92ED354AD1D5}">
      <text>
        <r>
          <rPr>
            <b/>
            <sz val="9"/>
            <color indexed="81"/>
            <rFont val="Tahoma"/>
            <family val="2"/>
            <charset val="204"/>
          </rPr>
          <t>znifer:</t>
        </r>
        <r>
          <rPr>
            <sz val="9"/>
            <color indexed="81"/>
            <rFont val="Tahoma"/>
            <family val="2"/>
            <charset val="204"/>
          </rPr>
          <t xml:space="preserve">
Берем по 2 часа 15 дней в месяц
</t>
        </r>
      </text>
    </comment>
  </commentList>
</comments>
</file>

<file path=xl/sharedStrings.xml><?xml version="1.0" encoding="utf-8"?>
<sst xmlns="http://schemas.openxmlformats.org/spreadsheetml/2006/main" count="68" uniqueCount="67">
  <si>
    <t xml:space="preserve">Исходные данные </t>
  </si>
  <si>
    <t>Степень новизны задачи</t>
  </si>
  <si>
    <t>Г</t>
  </si>
  <si>
    <t>Сложность алгоритма</t>
  </si>
  <si>
    <t>Срок разработки</t>
  </si>
  <si>
    <t>кол-во вх. форм инф.</t>
  </si>
  <si>
    <t>кол-во вых. форм инф.</t>
  </si>
  <si>
    <t>формы переменной инф</t>
  </si>
  <si>
    <t>Сл. орг. контроля вх. инф</t>
  </si>
  <si>
    <t>Сл. орг. контроля вых. инф</t>
  </si>
  <si>
    <t>Вид обработки задачи</t>
  </si>
  <si>
    <t>РВ</t>
  </si>
  <si>
    <t>Доля стандратных модулей</t>
  </si>
  <si>
    <t>Объем вых. документации</t>
  </si>
  <si>
    <t>Трудоемкость:</t>
  </si>
  <si>
    <t>тз</t>
  </si>
  <si>
    <t>тех проект</t>
  </si>
  <si>
    <t>рабочий проект</t>
  </si>
  <si>
    <t>внедрение</t>
  </si>
  <si>
    <t>эскизный проект</t>
  </si>
  <si>
    <t>АС Горплан - Администрация города</t>
  </si>
  <si>
    <t>ПИ</t>
  </si>
  <si>
    <t>НСИ</t>
  </si>
  <si>
    <t>БД</t>
  </si>
  <si>
    <t>формы БД</t>
  </si>
  <si>
    <t>формы НСИ</t>
  </si>
  <si>
    <t>Среднедневная зп</t>
  </si>
  <si>
    <t>Ежемесячная зп</t>
  </si>
  <si>
    <t>Тех проект</t>
  </si>
  <si>
    <t>Рабочий проект</t>
  </si>
  <si>
    <t>Результат</t>
  </si>
  <si>
    <t>ПК K1 K2 K3</t>
  </si>
  <si>
    <t>Табл 7 ТП РП ВНЕДР</t>
  </si>
  <si>
    <t>Табл 9 ТП РП ВНЕДР</t>
  </si>
  <si>
    <t>ТП</t>
  </si>
  <si>
    <t>РП</t>
  </si>
  <si>
    <t>ВНЕДР</t>
  </si>
  <si>
    <t>Табл 10</t>
  </si>
  <si>
    <t>К общ</t>
  </si>
  <si>
    <t>Т</t>
  </si>
  <si>
    <t>Трудоемкеость</t>
  </si>
  <si>
    <t>Численность исполнителей</t>
  </si>
  <si>
    <t>Фонд рабочего времени сотр</t>
  </si>
  <si>
    <t>Основная зп</t>
  </si>
  <si>
    <t>Отчисления на соц нужны</t>
  </si>
  <si>
    <t>Отчисления на соц нужны, %</t>
  </si>
  <si>
    <t>стоимость машинного времени</t>
  </si>
  <si>
    <t>Стоимость ЭВМ и оборудования</t>
  </si>
  <si>
    <t>Норма амортизации</t>
  </si>
  <si>
    <t>Время исп оборудования</t>
  </si>
  <si>
    <t>ТЗ</t>
  </si>
  <si>
    <t>ЭП</t>
  </si>
  <si>
    <t>Электроэнергия</t>
  </si>
  <si>
    <t>Стоимость 1 кВт/ч</t>
  </si>
  <si>
    <t>Мощность ЭВМ, кВт/ч</t>
  </si>
  <si>
    <t>Время работы ЭВМ в сутки</t>
  </si>
  <si>
    <t>Стоимость инструмент средств</t>
  </si>
  <si>
    <t>Стоимость ПО для разработки</t>
  </si>
  <si>
    <t>Дополнительная зп</t>
  </si>
  <si>
    <t>Материальные затраты</t>
  </si>
  <si>
    <t>Итого</t>
  </si>
  <si>
    <t>Накладные расходы</t>
  </si>
  <si>
    <t>Стоимость 1 машино-часа</t>
  </si>
  <si>
    <t>Смета затрат на разработку ПО</t>
  </si>
  <si>
    <t>Себестоимость ПО</t>
  </si>
  <si>
    <t>Прибыль</t>
  </si>
  <si>
    <t>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</si>
</sst>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/>
    <xf numFmtId="9" fontId="0" fillId="0" borderId="2" xfId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0C92-C195-47F2-B8B4-B1B9DA96405C}">
  <dimension ref="A1:J35"/>
  <sheetViews>
    <sheetView tabSelected="1" workbookViewId="0">
      <selection activeCell="E34" sqref="E34"/>
    </sheetView>
  </sheetViews>
  <sheetFormatPr defaultRowHeight="15" x14ac:dyDescent="0.25"/>
  <cols>
    <col min="1" max="1" width="37" customWidth="1"/>
    <col min="3" max="3" width="11.42578125" customWidth="1"/>
    <col min="5" max="5" width="30.140625" customWidth="1"/>
    <col min="11" max="11" width="19.140625" customWidth="1"/>
  </cols>
  <sheetData>
    <row r="1" spans="1:10" x14ac:dyDescent="0.25">
      <c r="A1" t="s">
        <v>20</v>
      </c>
    </row>
    <row r="3" spans="1:10" x14ac:dyDescent="0.25">
      <c r="E3" t="s">
        <v>31</v>
      </c>
      <c r="F3" s="1" t="s">
        <v>21</v>
      </c>
      <c r="G3" s="1" t="s">
        <v>22</v>
      </c>
      <c r="H3" s="1" t="s">
        <v>23</v>
      </c>
      <c r="I3" s="1" t="s">
        <v>30</v>
      </c>
      <c r="J3" s="1"/>
    </row>
    <row r="4" spans="1:10" x14ac:dyDescent="0.25">
      <c r="A4" s="3" t="s">
        <v>0</v>
      </c>
      <c r="B4" s="3"/>
      <c r="E4" t="s">
        <v>28</v>
      </c>
      <c r="F4" s="1">
        <v>0.5</v>
      </c>
      <c r="G4" s="1">
        <v>0.43</v>
      </c>
      <c r="H4" s="1">
        <v>1.25</v>
      </c>
      <c r="I4" s="1">
        <f>(F4*B8+G4*B9+H4*B10)/(B8+B9+B10)</f>
        <v>0.85749999999999993</v>
      </c>
      <c r="J4" s="1"/>
    </row>
    <row r="5" spans="1:10" x14ac:dyDescent="0.25">
      <c r="A5" s="2" t="s">
        <v>4</v>
      </c>
      <c r="B5" s="5">
        <v>3</v>
      </c>
      <c r="E5" t="s">
        <v>29</v>
      </c>
      <c r="F5" s="1">
        <v>0.57999999999999996</v>
      </c>
      <c r="G5" s="1">
        <v>0.34</v>
      </c>
      <c r="H5" s="1">
        <v>0.28999999999999998</v>
      </c>
      <c r="I5" s="1">
        <f>(F5*B8+G5*B9+H5*B10)/(B8+B9+B10)</f>
        <v>0.375</v>
      </c>
      <c r="J5" s="1"/>
    </row>
    <row r="6" spans="1:10" x14ac:dyDescent="0.25">
      <c r="A6" s="2" t="s">
        <v>5</v>
      </c>
      <c r="B6" s="5">
        <v>4</v>
      </c>
      <c r="F6" s="1"/>
      <c r="G6" s="1"/>
      <c r="H6" s="1"/>
      <c r="I6" s="1"/>
      <c r="J6" s="1"/>
    </row>
    <row r="7" spans="1:10" x14ac:dyDescent="0.25">
      <c r="A7" s="2" t="s">
        <v>6</v>
      </c>
      <c r="B7" s="5">
        <v>7</v>
      </c>
      <c r="F7" s="1" t="s">
        <v>50</v>
      </c>
      <c r="G7" s="1" t="s">
        <v>51</v>
      </c>
      <c r="H7" s="1" t="s">
        <v>34</v>
      </c>
      <c r="I7" s="1" t="s">
        <v>35</v>
      </c>
      <c r="J7" s="1" t="s">
        <v>36</v>
      </c>
    </row>
    <row r="8" spans="1:10" x14ac:dyDescent="0.25">
      <c r="A8" s="2" t="s">
        <v>7</v>
      </c>
      <c r="B8" s="5">
        <v>1</v>
      </c>
      <c r="E8" t="s">
        <v>32</v>
      </c>
      <c r="F8" s="1"/>
      <c r="G8" s="1"/>
      <c r="H8" s="1">
        <f>1.08</f>
        <v>1.08</v>
      </c>
      <c r="I8" s="1">
        <f>1.08</f>
        <v>1.08</v>
      </c>
      <c r="J8" s="1">
        <f>1.08</f>
        <v>1.08</v>
      </c>
    </row>
    <row r="9" spans="1:10" x14ac:dyDescent="0.25">
      <c r="A9" s="2" t="s">
        <v>25</v>
      </c>
      <c r="B9" s="5">
        <v>1</v>
      </c>
      <c r="E9" t="s">
        <v>33</v>
      </c>
      <c r="F9" s="1"/>
      <c r="G9" s="1"/>
      <c r="H9" s="1">
        <v>1.1000000000000001</v>
      </c>
      <c r="I9" s="1">
        <v>1.1499999999999999</v>
      </c>
      <c r="J9" s="1">
        <v>1.05</v>
      </c>
    </row>
    <row r="10" spans="1:10" x14ac:dyDescent="0.25">
      <c r="A10" s="2" t="s">
        <v>24</v>
      </c>
      <c r="B10" s="5">
        <v>2</v>
      </c>
      <c r="E10" t="s">
        <v>37</v>
      </c>
      <c r="F10" s="1"/>
      <c r="G10" s="1"/>
      <c r="H10" s="1"/>
      <c r="I10" s="1">
        <v>0.7</v>
      </c>
      <c r="J10" s="1">
        <v>0.7</v>
      </c>
    </row>
    <row r="11" spans="1:10" x14ac:dyDescent="0.25">
      <c r="A11" s="2" t="s">
        <v>1</v>
      </c>
      <c r="B11" s="5" t="s">
        <v>2</v>
      </c>
      <c r="E11" t="s">
        <v>38</v>
      </c>
      <c r="F11" s="1">
        <v>1</v>
      </c>
      <c r="G11" s="1">
        <v>1</v>
      </c>
      <c r="H11" s="1">
        <f>H8*H9*I4</f>
        <v>1.01871</v>
      </c>
      <c r="I11" s="1">
        <f>I8*I9*I10*I5</f>
        <v>0.32602500000000001</v>
      </c>
      <c r="J11" s="1">
        <f>J8*J9*J10</f>
        <v>0.79380000000000006</v>
      </c>
    </row>
    <row r="12" spans="1:10" x14ac:dyDescent="0.25">
      <c r="A12" s="2" t="s">
        <v>3</v>
      </c>
      <c r="B12" s="5">
        <v>2</v>
      </c>
      <c r="E12" t="s">
        <v>39</v>
      </c>
      <c r="F12" s="1">
        <f>F11*B20</f>
        <v>34</v>
      </c>
      <c r="G12" s="1">
        <f>G11*B21</f>
        <v>53</v>
      </c>
      <c r="H12" s="1">
        <f>H11*B22</f>
        <v>18.336780000000001</v>
      </c>
      <c r="I12" s="1">
        <f>I11*$B23</f>
        <v>32.602499999999999</v>
      </c>
      <c r="J12" s="1">
        <f>J11*$B24</f>
        <v>21.432600000000001</v>
      </c>
    </row>
    <row r="13" spans="1:10" x14ac:dyDescent="0.25">
      <c r="A13" s="2" t="s">
        <v>8</v>
      </c>
      <c r="B13" s="5">
        <v>12</v>
      </c>
      <c r="F13" s="1"/>
      <c r="G13" s="1"/>
      <c r="H13" s="1"/>
      <c r="I13" s="1"/>
      <c r="J13" s="1"/>
    </row>
    <row r="14" spans="1:10" x14ac:dyDescent="0.25">
      <c r="A14" s="2" t="s">
        <v>9</v>
      </c>
      <c r="B14" s="5">
        <v>21</v>
      </c>
      <c r="E14" t="s">
        <v>40</v>
      </c>
      <c r="F14" s="1">
        <f>SUM(F12:J12)</f>
        <v>159.37188</v>
      </c>
      <c r="G14" s="1"/>
      <c r="H14" s="1"/>
      <c r="I14" s="1"/>
      <c r="J14" s="1"/>
    </row>
    <row r="15" spans="1:10" x14ac:dyDescent="0.25">
      <c r="A15" s="4"/>
      <c r="B15" s="6"/>
      <c r="E15" t="s">
        <v>42</v>
      </c>
      <c r="F15" s="1">
        <f>B5*(15)*2</f>
        <v>90</v>
      </c>
      <c r="G15" s="1"/>
      <c r="H15" s="1"/>
      <c r="I15" s="1"/>
      <c r="J15" s="1"/>
    </row>
    <row r="16" spans="1:10" x14ac:dyDescent="0.25">
      <c r="A16" s="2" t="s">
        <v>10</v>
      </c>
      <c r="B16" s="5" t="s">
        <v>11</v>
      </c>
      <c r="E16" t="s">
        <v>41</v>
      </c>
      <c r="F16" s="1">
        <f>F14/F15</f>
        <v>1.7707986666666666</v>
      </c>
      <c r="G16" s="1"/>
      <c r="H16" s="1"/>
      <c r="I16" s="1"/>
      <c r="J16" s="1"/>
    </row>
    <row r="17" spans="1:10" x14ac:dyDescent="0.25">
      <c r="A17" s="2" t="s">
        <v>12</v>
      </c>
      <c r="B17" s="5">
        <v>0.7</v>
      </c>
      <c r="E17" t="s">
        <v>49</v>
      </c>
      <c r="F17" s="1">
        <f>0.35*G12+0.6*H12+0.8*I12+0.6*J12</f>
        <v>68.493628000000001</v>
      </c>
      <c r="G17" s="1"/>
      <c r="H17" s="1"/>
      <c r="I17" s="1"/>
      <c r="J17" s="1"/>
    </row>
    <row r="18" spans="1:10" x14ac:dyDescent="0.25">
      <c r="A18" s="2" t="s">
        <v>13</v>
      </c>
      <c r="B18" s="5">
        <v>8</v>
      </c>
      <c r="E18" t="s">
        <v>52</v>
      </c>
      <c r="F18" s="1">
        <f>B31*B32*B33*F17</f>
        <v>821.92353600000001</v>
      </c>
      <c r="H18" s="1"/>
      <c r="I18" s="1"/>
      <c r="J18" s="1"/>
    </row>
    <row r="19" spans="1:10" x14ac:dyDescent="0.25">
      <c r="A19" s="2" t="s">
        <v>14</v>
      </c>
      <c r="B19" s="5"/>
      <c r="G19" s="1"/>
      <c r="H19" s="1"/>
      <c r="I19" s="1"/>
      <c r="J19" s="1"/>
    </row>
    <row r="20" spans="1:10" x14ac:dyDescent="0.25">
      <c r="A20" s="2" t="s">
        <v>15</v>
      </c>
      <c r="B20" s="5">
        <v>34</v>
      </c>
      <c r="E20" s="3" t="s">
        <v>63</v>
      </c>
      <c r="F20" s="3"/>
      <c r="G20" s="1"/>
      <c r="H20" s="1"/>
      <c r="I20" s="1"/>
      <c r="J20" s="1"/>
    </row>
    <row r="21" spans="1:10" x14ac:dyDescent="0.25">
      <c r="A21" s="2" t="s">
        <v>19</v>
      </c>
      <c r="B21" s="5">
        <v>53</v>
      </c>
      <c r="E21" s="2" t="s">
        <v>59</v>
      </c>
      <c r="F21" s="2">
        <v>5000</v>
      </c>
      <c r="G21" s="1"/>
      <c r="H21" s="1"/>
      <c r="I21" s="1"/>
      <c r="J21" s="1"/>
    </row>
    <row r="22" spans="1:10" x14ac:dyDescent="0.25">
      <c r="A22" s="2" t="s">
        <v>16</v>
      </c>
      <c r="B22" s="5">
        <v>18</v>
      </c>
      <c r="E22" s="2" t="s">
        <v>43</v>
      </c>
      <c r="F22" s="5">
        <f>ROUNDUP(F14, 0)*B27</f>
        <v>208695.65217391303</v>
      </c>
      <c r="G22" s="1"/>
      <c r="H22" s="1"/>
      <c r="I22" s="1"/>
      <c r="J22" s="1"/>
    </row>
    <row r="23" spans="1:10" x14ac:dyDescent="0.25">
      <c r="A23" s="2" t="s">
        <v>17</v>
      </c>
      <c r="B23" s="5">
        <v>100</v>
      </c>
      <c r="E23" s="2" t="s">
        <v>58</v>
      </c>
      <c r="F23" s="2">
        <f>F22*0.1</f>
        <v>20869.565217391304</v>
      </c>
      <c r="G23" s="1"/>
      <c r="H23" s="1"/>
      <c r="I23" s="1"/>
      <c r="J23" s="1"/>
    </row>
    <row r="24" spans="1:10" x14ac:dyDescent="0.25">
      <c r="A24" s="2" t="s">
        <v>18</v>
      </c>
      <c r="B24" s="5">
        <v>27</v>
      </c>
      <c r="E24" s="2" t="s">
        <v>44</v>
      </c>
      <c r="F24" s="5">
        <f>F22*B28</f>
        <v>62608.695652173905</v>
      </c>
      <c r="G24" s="1"/>
    </row>
    <row r="25" spans="1:10" x14ac:dyDescent="0.25">
      <c r="A25" s="4"/>
      <c r="B25" s="6"/>
      <c r="E25" s="2" t="s">
        <v>46</v>
      </c>
      <c r="F25" s="5">
        <f>((B29*B30)/365*100)*F17</f>
        <v>450369.06082191784</v>
      </c>
    </row>
    <row r="26" spans="1:10" x14ac:dyDescent="0.25">
      <c r="A26" s="2" t="s">
        <v>27</v>
      </c>
      <c r="B26" s="5">
        <v>30000</v>
      </c>
      <c r="E26" s="2" t="s">
        <v>56</v>
      </c>
      <c r="F26" s="5">
        <f>((B34*B30)/365*100)*F17</f>
        <v>28148.066301369865</v>
      </c>
    </row>
    <row r="27" spans="1:10" x14ac:dyDescent="0.25">
      <c r="A27" s="2" t="s">
        <v>26</v>
      </c>
      <c r="B27" s="5">
        <f>B26/(31-8)</f>
        <v>1304.3478260869565</v>
      </c>
      <c r="E27" s="2" t="s">
        <v>61</v>
      </c>
      <c r="F27" s="2">
        <f>0.2*F22</f>
        <v>41739.130434782608</v>
      </c>
    </row>
    <row r="28" spans="1:10" x14ac:dyDescent="0.25">
      <c r="A28" s="2" t="s">
        <v>45</v>
      </c>
      <c r="B28" s="7">
        <v>0.3</v>
      </c>
      <c r="E28" s="2" t="s">
        <v>60</v>
      </c>
      <c r="F28" s="2">
        <f>SUM(F21:F27)</f>
        <v>817430.17060154851</v>
      </c>
    </row>
    <row r="29" spans="1:10" x14ac:dyDescent="0.25">
      <c r="A29" s="2" t="s">
        <v>47</v>
      </c>
      <c r="B29" s="5">
        <v>80000</v>
      </c>
    </row>
    <row r="30" spans="1:10" x14ac:dyDescent="0.25">
      <c r="A30" s="2" t="s">
        <v>48</v>
      </c>
      <c r="B30" s="7">
        <v>0.3</v>
      </c>
      <c r="E30" t="s">
        <v>62</v>
      </c>
      <c r="F30">
        <f>(F25+F18+F26)/F17</f>
        <v>6998.3013698630148</v>
      </c>
    </row>
    <row r="31" spans="1:10" x14ac:dyDescent="0.25">
      <c r="A31" s="2" t="s">
        <v>53</v>
      </c>
      <c r="B31" s="5">
        <v>4</v>
      </c>
      <c r="E31" t="s">
        <v>64</v>
      </c>
      <c r="F31">
        <f>F28</f>
        <v>817430.17060154851</v>
      </c>
    </row>
    <row r="32" spans="1:10" x14ac:dyDescent="0.25">
      <c r="A32" s="2" t="s">
        <v>54</v>
      </c>
      <c r="B32" s="8">
        <v>0.5</v>
      </c>
      <c r="E32" t="s">
        <v>65</v>
      </c>
      <c r="F32">
        <f>F31*0.3</f>
        <v>245229.05118046454</v>
      </c>
    </row>
    <row r="33" spans="1:6" x14ac:dyDescent="0.25">
      <c r="A33" s="2" t="s">
        <v>55</v>
      </c>
      <c r="B33" s="5">
        <v>6</v>
      </c>
      <c r="E33" t="s">
        <v>66</v>
      </c>
      <c r="F33">
        <f>(F31+F32)*B35</f>
        <v>212531.84435640264</v>
      </c>
    </row>
    <row r="34" spans="1:6" x14ac:dyDescent="0.25">
      <c r="A34" s="2" t="s">
        <v>57</v>
      </c>
      <c r="B34" s="5">
        <v>5000</v>
      </c>
    </row>
    <row r="35" spans="1:6" x14ac:dyDescent="0.25">
      <c r="A35" s="9" t="s">
        <v>66</v>
      </c>
      <c r="B35" s="10">
        <v>0.2</v>
      </c>
    </row>
  </sheetData>
  <mergeCells count="2">
    <mergeCell ref="A4:B4"/>
    <mergeCell ref="E20:F20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2020-12-01T23:31:39Z</dcterms:created>
  <dcterms:modified xsi:type="dcterms:W3CDTF">2020-12-02T01:35:55Z</dcterms:modified>
</cp:coreProperties>
</file>