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chel/Dropbox/Repositories/trawl_spatial_turnover_git/"/>
    </mc:Choice>
  </mc:AlternateContent>
  <xr:revisionPtr revIDLastSave="0" documentId="13_ncr:1_{9C23D248-7B3B-D141-805A-7851A1AF803D}" xr6:coauthVersionLast="47" xr6:coauthVersionMax="47" xr10:uidLastSave="{00000000-0000-0000-0000-000000000000}"/>
  <bookViews>
    <workbookView xWindow="420" yWindow="780" windowWidth="29640" windowHeight="21020" xr2:uid="{8880AD54-3104-5741-99A6-EB2AEC0182A5}"/>
  </bookViews>
  <sheets>
    <sheet name="Sheet1" sheetId="1" r:id="rId1"/>
    <sheet name="Sheet2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D13" i="1"/>
  <c r="F13" i="1" s="1"/>
  <c r="C13" i="1"/>
  <c r="E13" i="1" s="1"/>
  <c r="D12" i="1"/>
  <c r="F12" i="1" s="1"/>
  <c r="C12" i="1"/>
  <c r="E12" i="1" s="1"/>
  <c r="D14" i="1"/>
  <c r="F14" i="1" s="1"/>
  <c r="C14" i="1"/>
  <c r="E14" i="1" s="1"/>
  <c r="D3" i="1"/>
  <c r="F3" i="1" s="1"/>
  <c r="D4" i="1"/>
  <c r="F4" i="1" s="1"/>
  <c r="F6" i="1"/>
  <c r="C4" i="1"/>
  <c r="E4" i="1" s="1"/>
  <c r="C3" i="1"/>
  <c r="E3" i="1" s="1"/>
  <c r="C23" i="1"/>
  <c r="E23" i="1" s="1"/>
  <c r="C22" i="1"/>
  <c r="E22" i="1" s="1"/>
  <c r="D22" i="1"/>
  <c r="F22" i="1" s="1"/>
  <c r="D23" i="1"/>
  <c r="F23" i="1" s="1"/>
  <c r="D36" i="1"/>
  <c r="D37" i="1"/>
  <c r="F37" i="1" s="1"/>
  <c r="D35" i="1"/>
  <c r="F35" i="1" s="1"/>
  <c r="C36" i="1"/>
  <c r="E36" i="1" s="1"/>
  <c r="C37" i="1"/>
  <c r="E37" i="1" s="1"/>
  <c r="C35" i="1"/>
  <c r="E35" i="1" s="1"/>
  <c r="D39" i="1"/>
  <c r="F39" i="1" s="1"/>
  <c r="C39" i="1"/>
  <c r="E39" i="1" s="1"/>
  <c r="D40" i="1"/>
  <c r="F40" i="1" s="1"/>
  <c r="C40" i="1"/>
  <c r="E40" i="1" s="1"/>
  <c r="D38" i="1"/>
  <c r="F38" i="1" s="1"/>
  <c r="C38" i="1"/>
  <c r="E38" i="1" s="1"/>
  <c r="F21" i="1"/>
  <c r="F24" i="1"/>
  <c r="F25" i="1"/>
  <c r="F26" i="1"/>
  <c r="F27" i="1"/>
  <c r="F28" i="1"/>
  <c r="F29" i="1"/>
  <c r="F30" i="1"/>
  <c r="F31" i="1"/>
  <c r="F32" i="1"/>
  <c r="F33" i="1"/>
  <c r="F34" i="1"/>
  <c r="F36" i="1"/>
  <c r="F41" i="1"/>
  <c r="F42" i="1"/>
  <c r="F44" i="1"/>
  <c r="F45" i="1"/>
  <c r="E20" i="1"/>
  <c r="E21" i="1"/>
  <c r="E24" i="1"/>
  <c r="E25" i="1"/>
  <c r="E26" i="1"/>
  <c r="E27" i="1"/>
  <c r="E28" i="1"/>
  <c r="E29" i="1"/>
  <c r="E30" i="1"/>
  <c r="E31" i="1"/>
  <c r="E32" i="1"/>
  <c r="E33" i="1"/>
  <c r="E34" i="1"/>
  <c r="E41" i="1"/>
  <c r="E42" i="1"/>
  <c r="E44" i="1"/>
  <c r="E45" i="1"/>
  <c r="D43" i="1"/>
  <c r="F43" i="1" s="1"/>
  <c r="C43" i="1"/>
  <c r="E43" i="1" s="1"/>
  <c r="D8" i="1"/>
  <c r="F8" i="1" s="1"/>
  <c r="C8" i="1"/>
  <c r="E8" i="1" s="1"/>
  <c r="F5" i="1"/>
  <c r="F7" i="1"/>
  <c r="F9" i="1"/>
  <c r="F10" i="1"/>
  <c r="F11" i="1"/>
  <c r="F15" i="1"/>
  <c r="F16" i="1"/>
  <c r="F17" i="1"/>
  <c r="F18" i="1"/>
  <c r="F19" i="1"/>
  <c r="F20" i="1"/>
  <c r="E5" i="1"/>
  <c r="E6" i="1"/>
  <c r="E7" i="1"/>
  <c r="E9" i="1"/>
  <c r="E10" i="1"/>
  <c r="E11" i="1"/>
  <c r="E15" i="1"/>
  <c r="E16" i="1"/>
  <c r="E17" i="1"/>
  <c r="E18" i="1"/>
  <c r="E19" i="1"/>
  <c r="D2" i="1"/>
  <c r="F2" i="1" s="1"/>
  <c r="C2" i="1"/>
  <c r="E2" i="1" s="1"/>
</calcChain>
</file>

<file path=xl/sharedStrings.xml><?xml version="1.0" encoding="utf-8"?>
<sst xmlns="http://schemas.openxmlformats.org/spreadsheetml/2006/main" count="333" uniqueCount="107">
  <si>
    <t>Survey</t>
  </si>
  <si>
    <t>Alaska  = biomass</t>
  </si>
  <si>
    <t>AI</t>
  </si>
  <si>
    <t>EBS</t>
  </si>
  <si>
    <t>BITS-1</t>
  </si>
  <si>
    <t>BITS-4</t>
  </si>
  <si>
    <t>CHL</t>
  </si>
  <si>
    <t>DFO-NF</t>
  </si>
  <si>
    <t>DFO-QCS</t>
  </si>
  <si>
    <t>EVHOE</t>
  </si>
  <si>
    <t>FALK</t>
  </si>
  <si>
    <t>FR-CGFS</t>
  </si>
  <si>
    <t>GMEX-Fall</t>
  </si>
  <si>
    <t>GMEX-Summer</t>
  </si>
  <si>
    <t>GOA</t>
  </si>
  <si>
    <t>GRL-DE</t>
  </si>
  <si>
    <t>GSL-N</t>
  </si>
  <si>
    <t>GSL-S</t>
  </si>
  <si>
    <t>ICE-GFS</t>
  </si>
  <si>
    <t>IE-IGFS</t>
  </si>
  <si>
    <t>MEDITS</t>
  </si>
  <si>
    <t>NAM</t>
  </si>
  <si>
    <t>NEUS-Fall</t>
  </si>
  <si>
    <t>NEUS-Spring</t>
  </si>
  <si>
    <t>NIGFS-1</t>
  </si>
  <si>
    <t>NIGFS-4</t>
  </si>
  <si>
    <t>Nor-BTS-3</t>
  </si>
  <si>
    <t>NS-IBTS-3</t>
  </si>
  <si>
    <t>NZ-CHAT</t>
  </si>
  <si>
    <t>NZ-ECSI</t>
  </si>
  <si>
    <t>NZ-SUBA</t>
  </si>
  <si>
    <t>NZ-WCSI</t>
  </si>
  <si>
    <t>PT-IBTS</t>
  </si>
  <si>
    <t>ROCKALL</t>
  </si>
  <si>
    <t>S-GEORG</t>
  </si>
  <si>
    <t>SCS-Fall</t>
  </si>
  <si>
    <t>SCS-SPRING</t>
  </si>
  <si>
    <t>SCS-SUMMER</t>
  </si>
  <si>
    <t>SEUS-fall</t>
  </si>
  <si>
    <t>SEUS-spring</t>
  </si>
  <si>
    <t>SEUS-summer</t>
  </si>
  <si>
    <t>SWC-IBTS-1</t>
  </si>
  <si>
    <t>SWC-IBTS-4</t>
  </si>
  <si>
    <t>WCANN</t>
  </si>
  <si>
    <t>ZAF-ATL</t>
  </si>
  <si>
    <t>ZAF-IND</t>
  </si>
  <si>
    <t>Rows with biomass</t>
  </si>
  <si>
    <t>Rows with abundance</t>
  </si>
  <si>
    <t>Percent rows with biomass</t>
  </si>
  <si>
    <t>Percent rows with abundance</t>
  </si>
  <si>
    <t>Total rows</t>
  </si>
  <si>
    <t>Abun_bio_both</t>
  </si>
  <si>
    <t>Both</t>
  </si>
  <si>
    <t>Bio</t>
  </si>
  <si>
    <t>Season to use</t>
  </si>
  <si>
    <t>Note</t>
  </si>
  <si>
    <t>Abundance and biomass don't have linear relationship</t>
  </si>
  <si>
    <t>MOST OBSERVATIONS, USE THIS SEASON</t>
  </si>
  <si>
    <t>Europe = abundance only, except for Greenland</t>
  </si>
  <si>
    <t>Abun</t>
  </si>
  <si>
    <t>Check what Karl gave me</t>
  </si>
  <si>
    <t>Check if this used length/weight</t>
  </si>
  <si>
    <t>EXCLUDE THESE SEASONS</t>
  </si>
  <si>
    <t>Count of Abun_bio_both</t>
  </si>
  <si>
    <t>Row Labels</t>
  </si>
  <si>
    <t>(blank)</t>
  </si>
  <si>
    <t>Grand Total</t>
  </si>
  <si>
    <t xml:space="preserve">[1] "AI"         </t>
  </si>
  <si>
    <t xml:space="preserve"> [2] "BITS-1"     </t>
  </si>
  <si>
    <t xml:space="preserve"> [3] "CHL"        </t>
  </si>
  <si>
    <t xml:space="preserve"> [4] "DFO-NF"     </t>
  </si>
  <si>
    <t xml:space="preserve"> [5] "DFO-QCS"    </t>
  </si>
  <si>
    <t xml:space="preserve"> [6] "EBS"        </t>
  </si>
  <si>
    <t xml:space="preserve"> [7] "EVHOE"      </t>
  </si>
  <si>
    <t xml:space="preserve"> [8] "FR-CGFS"    </t>
  </si>
  <si>
    <t xml:space="preserve"> [9] "GMEX-Fall"  </t>
  </si>
  <si>
    <t xml:space="preserve">[10] "GOA"        </t>
  </si>
  <si>
    <t xml:space="preserve">[11] "GRL-DE"     </t>
  </si>
  <si>
    <t xml:space="preserve">[12] "GSL-N"      </t>
  </si>
  <si>
    <t xml:space="preserve">[13] "GSL-S"      </t>
  </si>
  <si>
    <t xml:space="preserve">[14] "ICE-GFS"    </t>
  </si>
  <si>
    <t xml:space="preserve">[15] "IE-IGFS"    </t>
  </si>
  <si>
    <t xml:space="preserve">[16] "MEDITS"     </t>
  </si>
  <si>
    <t xml:space="preserve">[17] "NAM"        </t>
  </si>
  <si>
    <t xml:space="preserve">[18] "NEUS-Fall"  </t>
  </si>
  <si>
    <t xml:space="preserve">[19] "NIGFS-1"    </t>
  </si>
  <si>
    <t xml:space="preserve">[20] "Nor-BTS-3"  </t>
  </si>
  <si>
    <t xml:space="preserve">[21] "NS-IBTS-1"  </t>
  </si>
  <si>
    <t xml:space="preserve">[22] "NZ-CHAT"    </t>
  </si>
  <si>
    <t xml:space="preserve">[23] "NZ-ECSI"    </t>
  </si>
  <si>
    <t xml:space="preserve">[24] "NZ-SUBA"    </t>
  </si>
  <si>
    <t xml:space="preserve">[25] "NZ-WCSI"    </t>
  </si>
  <si>
    <t xml:space="preserve">[26] "PT-IBTS"    </t>
  </si>
  <si>
    <t xml:space="preserve">[27] "ROCKALL"    </t>
  </si>
  <si>
    <t xml:space="preserve">[28] "S-GEORG"    </t>
  </si>
  <si>
    <t xml:space="preserve">[29] "SCS-SUMMER" </t>
  </si>
  <si>
    <t>[30] "SEUS-summer"</t>
  </si>
  <si>
    <t xml:space="preserve">[31] "SWC-IBTS-1" </t>
  </si>
  <si>
    <t xml:space="preserve">[32] "WCANN"      </t>
  </si>
  <si>
    <t xml:space="preserve">[33] "ZAF-ATL"    </t>
  </si>
  <si>
    <t xml:space="preserve">[34] "ZAF-IND" </t>
  </si>
  <si>
    <t>Check NS-BTS-3</t>
  </si>
  <si>
    <t>vs 1</t>
  </si>
  <si>
    <t>Check SEUS amounts</t>
  </si>
  <si>
    <t>Actually included</t>
  </si>
  <si>
    <t>Match</t>
  </si>
  <si>
    <t>Data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</si>
</sst>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e Kitchel" refreshedDate="45416.728391435186" createdVersion="8" refreshedVersion="8" minRefreshableVersion="3" recordCount="50" xr:uid="{4FDE6C82-135A-FA4F-B20D-6632919B8DBE}">
  <cacheSource type="worksheet">
    <worksheetSource ref="G1:G1048576" sheet="Sheet1"/>
  </cacheSource>
  <cacheFields count="1">
    <cacheField name="Abun_bio_both" numFmtId="0">
      <sharedItems containsNonDate="0" containsBlank="1" count="4">
        <s v="Both"/>
        <s v="Abun"/>
        <s v="B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1"/>
  </r>
  <r>
    <x v="1"/>
  </r>
  <r>
    <x v="0"/>
  </r>
  <r>
    <x v="1"/>
  </r>
  <r>
    <x v="2"/>
  </r>
  <r>
    <x v="2"/>
  </r>
  <r>
    <x v="2"/>
  </r>
  <r>
    <x v="2"/>
  </r>
  <r>
    <x v="1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2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B7EA3-7AE0-BB4B-83A1-BD62472B230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">
    <pivotField axis="axisRow"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bun_bio_bot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30F4-E269-A84A-B86D-9A892DD4670B}">
  <dimension ref="A1:J86"/>
  <sheetViews>
    <sheetView tabSelected="1" workbookViewId="0">
      <pane ySplit="1" topLeftCell="A46" activePane="bottomLeft" state="frozen"/>
      <selection pane="bottomLeft" activeCell="E60" sqref="E60"/>
    </sheetView>
  </sheetViews>
  <sheetFormatPr baseColWidth="10" defaultRowHeight="16" x14ac:dyDescent="0.2"/>
  <cols>
    <col min="1" max="1" width="22.83203125" bestFit="1" customWidth="1"/>
    <col min="2" max="2" width="13" customWidth="1"/>
    <col min="3" max="3" width="20" bestFit="1" customWidth="1"/>
    <col min="4" max="4" width="19.33203125" bestFit="1" customWidth="1"/>
    <col min="5" max="5" width="23.6640625" bestFit="1" customWidth="1"/>
    <col min="6" max="6" width="25.6640625" bestFit="1" customWidth="1"/>
    <col min="7" max="7" width="13.5" bestFit="1" customWidth="1"/>
    <col min="8" max="8" width="36.33203125" bestFit="1" customWidth="1"/>
    <col min="9" max="9" width="33.1640625" customWidth="1"/>
  </cols>
  <sheetData>
    <row r="1" spans="1:10" x14ac:dyDescent="0.2">
      <c r="A1" s="1" t="s">
        <v>0</v>
      </c>
      <c r="B1" s="1" t="s">
        <v>50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51</v>
      </c>
      <c r="H1" s="1" t="s">
        <v>54</v>
      </c>
      <c r="I1" s="1" t="s">
        <v>55</v>
      </c>
      <c r="J1" s="1" t="s">
        <v>58</v>
      </c>
    </row>
    <row r="2" spans="1:10" x14ac:dyDescent="0.2">
      <c r="A2" s="2" t="s">
        <v>2</v>
      </c>
      <c r="B2" s="2">
        <v>51332</v>
      </c>
      <c r="C2">
        <f>B2-0</f>
        <v>51332</v>
      </c>
      <c r="D2">
        <f>B2-53</f>
        <v>51279</v>
      </c>
      <c r="E2">
        <f>ROUND(C2/B2*100,2)</f>
        <v>100</v>
      </c>
      <c r="F2">
        <f>ROUND(D2/B2*100,2)</f>
        <v>99.9</v>
      </c>
      <c r="G2" t="s">
        <v>52</v>
      </c>
      <c r="J2" t="s">
        <v>1</v>
      </c>
    </row>
    <row r="3" spans="1:10" x14ac:dyDescent="0.2">
      <c r="A3" s="2" t="s">
        <v>4</v>
      </c>
      <c r="B3" s="2">
        <v>38786</v>
      </c>
      <c r="C3">
        <f>B3-0</f>
        <v>38786</v>
      </c>
      <c r="D3">
        <f>B3-0</f>
        <v>38786</v>
      </c>
      <c r="E3">
        <f>ROUND(C3/B3*100,2)</f>
        <v>100</v>
      </c>
      <c r="F3">
        <f>ROUND(D3/B3*100,2)</f>
        <v>100</v>
      </c>
      <c r="G3" t="s">
        <v>59</v>
      </c>
      <c r="H3" t="s">
        <v>57</v>
      </c>
    </row>
    <row r="4" spans="1:10" s="5" customFormat="1" x14ac:dyDescent="0.2">
      <c r="A4" s="4" t="s">
        <v>5</v>
      </c>
      <c r="B4" s="5">
        <v>36719</v>
      </c>
      <c r="C4" s="5">
        <f>B4-0</f>
        <v>36719</v>
      </c>
      <c r="D4" s="5">
        <f>B4-0</f>
        <v>36719</v>
      </c>
      <c r="E4" s="5">
        <f>ROUND(C4/B4*100,2)</f>
        <v>100</v>
      </c>
      <c r="F4" s="5">
        <f>ROUND(D4/B4*100,2)</f>
        <v>100</v>
      </c>
      <c r="G4" s="5" t="s">
        <v>59</v>
      </c>
    </row>
    <row r="5" spans="1:10" x14ac:dyDescent="0.2">
      <c r="A5" s="2" t="s">
        <v>6</v>
      </c>
      <c r="B5" s="2"/>
      <c r="E5" t="e">
        <f>ROUND(C5/B5*100,2)</f>
        <v>#DIV/0!</v>
      </c>
      <c r="F5" t="e">
        <f>ROUND(D5/B5*100,2)</f>
        <v>#DIV/0!</v>
      </c>
      <c r="G5" t="s">
        <v>53</v>
      </c>
    </row>
    <row r="6" spans="1:10" x14ac:dyDescent="0.2">
      <c r="A6" s="2" t="s">
        <v>7</v>
      </c>
      <c r="B6" s="2"/>
      <c r="E6" t="e">
        <f>ROUND(C6/B6*100,2)</f>
        <v>#DIV/0!</v>
      </c>
      <c r="F6" t="e">
        <f>ROUND(D6/B6*100,2)</f>
        <v>#DIV/0!</v>
      </c>
      <c r="G6" t="s">
        <v>52</v>
      </c>
    </row>
    <row r="7" spans="1:10" x14ac:dyDescent="0.2">
      <c r="A7" s="2" t="s">
        <v>8</v>
      </c>
      <c r="B7" s="2">
        <v>36935</v>
      </c>
      <c r="C7">
        <f>B7-1978</f>
        <v>34957</v>
      </c>
      <c r="D7">
        <f>B7-18695</f>
        <v>18240</v>
      </c>
      <c r="E7">
        <f>ROUND(C7/B7*100,2)</f>
        <v>94.64</v>
      </c>
      <c r="F7">
        <f>ROUND(D7/B7*100,2)</f>
        <v>49.38</v>
      </c>
      <c r="G7" t="s">
        <v>53</v>
      </c>
    </row>
    <row r="8" spans="1:10" x14ac:dyDescent="0.2">
      <c r="A8" s="2" t="s">
        <v>3</v>
      </c>
      <c r="B8" s="2">
        <v>149483</v>
      </c>
      <c r="C8">
        <f>B8</f>
        <v>149483</v>
      </c>
      <c r="D8">
        <f>B8-120</f>
        <v>149363</v>
      </c>
      <c r="E8">
        <f>ROUND(C8/B8*100,2)</f>
        <v>100</v>
      </c>
      <c r="F8">
        <f>ROUND(D8/B8*100,2)</f>
        <v>99.92</v>
      </c>
      <c r="G8" t="s">
        <v>52</v>
      </c>
    </row>
    <row r="9" spans="1:10" x14ac:dyDescent="0.2">
      <c r="A9" s="2" t="s">
        <v>9</v>
      </c>
      <c r="B9" s="2"/>
      <c r="E9" t="e">
        <f>ROUND(C9/B9*100,2)</f>
        <v>#DIV/0!</v>
      </c>
      <c r="F9" t="e">
        <f>ROUND(D9/B9*100,2)</f>
        <v>#DIV/0!</v>
      </c>
      <c r="G9" t="s">
        <v>59</v>
      </c>
    </row>
    <row r="10" spans="1:10" x14ac:dyDescent="0.2">
      <c r="A10" s="2" t="s">
        <v>10</v>
      </c>
      <c r="B10" s="2"/>
      <c r="E10" t="e">
        <f>ROUND(C10/B10*100,2)</f>
        <v>#DIV/0!</v>
      </c>
      <c r="F10" t="e">
        <f>ROUND(D10/B10*100,2)</f>
        <v>#DIV/0!</v>
      </c>
      <c r="G10" t="s">
        <v>59</v>
      </c>
    </row>
    <row r="11" spans="1:10" x14ac:dyDescent="0.2">
      <c r="A11" s="2" t="s">
        <v>11</v>
      </c>
      <c r="B11" s="2"/>
      <c r="E11" t="e">
        <f>ROUND(C11/B11*100,2)</f>
        <v>#DIV/0!</v>
      </c>
      <c r="F11" t="e">
        <f>ROUND(D11/B11*100,2)</f>
        <v>#DIV/0!</v>
      </c>
      <c r="G11" t="s">
        <v>59</v>
      </c>
    </row>
    <row r="12" spans="1:10" x14ac:dyDescent="0.2">
      <c r="A12" s="2" t="s">
        <v>12</v>
      </c>
      <c r="B12" s="2">
        <v>189559</v>
      </c>
      <c r="C12">
        <f>B12-0</f>
        <v>189559</v>
      </c>
      <c r="D12">
        <f>B12-67</f>
        <v>189492</v>
      </c>
      <c r="E12">
        <f>ROUND(C12/B12*100,2)</f>
        <v>100</v>
      </c>
      <c r="F12">
        <f>ROUND(D12/B12*100,2)</f>
        <v>99.96</v>
      </c>
      <c r="G12" t="s">
        <v>52</v>
      </c>
    </row>
    <row r="13" spans="1:10" s="5" customFormat="1" x14ac:dyDescent="0.2">
      <c r="A13" s="4" t="s">
        <v>13</v>
      </c>
      <c r="B13" s="4">
        <v>176903</v>
      </c>
      <c r="C13" s="5">
        <f>B13-27</f>
        <v>176876</v>
      </c>
      <c r="D13" s="5">
        <f>B13-1</f>
        <v>176902</v>
      </c>
      <c r="E13" s="5">
        <f>ROUND(C13/B13*100,2)</f>
        <v>99.98</v>
      </c>
      <c r="F13" s="5">
        <f>ROUND(D13/B13*100,2)</f>
        <v>100</v>
      </c>
      <c r="G13" s="5" t="s">
        <v>52</v>
      </c>
    </row>
    <row r="14" spans="1:10" x14ac:dyDescent="0.2">
      <c r="A14" s="2" t="s">
        <v>14</v>
      </c>
      <c r="B14" s="2">
        <v>132160</v>
      </c>
      <c r="C14">
        <f>B14</f>
        <v>132160</v>
      </c>
      <c r="D14">
        <f>B14-387</f>
        <v>131773</v>
      </c>
      <c r="E14">
        <f>ROUND(C14/B14*100,2)</f>
        <v>100</v>
      </c>
      <c r="F14">
        <f>ROUND(D14/B14*100,2)</f>
        <v>99.71</v>
      </c>
      <c r="G14" t="s">
        <v>52</v>
      </c>
    </row>
    <row r="15" spans="1:10" x14ac:dyDescent="0.2">
      <c r="A15" s="2" t="s">
        <v>15</v>
      </c>
      <c r="B15" s="2"/>
      <c r="E15" t="e">
        <f>ROUND(C15/B15*100,2)</f>
        <v>#DIV/0!</v>
      </c>
      <c r="F15" t="e">
        <f>ROUND(D15/B15*100,2)</f>
        <v>#DIV/0!</v>
      </c>
      <c r="G15" t="s">
        <v>52</v>
      </c>
      <c r="I15" t="s">
        <v>60</v>
      </c>
    </row>
    <row r="16" spans="1:10" x14ac:dyDescent="0.2">
      <c r="A16" s="2" t="s">
        <v>16</v>
      </c>
      <c r="B16" s="2">
        <v>35030</v>
      </c>
      <c r="C16" s="2">
        <v>35030</v>
      </c>
      <c r="D16" s="2">
        <v>35030</v>
      </c>
      <c r="E16">
        <f>ROUND(C16/B16*100,2)</f>
        <v>100</v>
      </c>
      <c r="F16">
        <f>ROUND(D16/B16*100,2)</f>
        <v>100</v>
      </c>
      <c r="G16" t="s">
        <v>52</v>
      </c>
    </row>
    <row r="17" spans="1:8" x14ac:dyDescent="0.2">
      <c r="A17" s="2" t="s">
        <v>17</v>
      </c>
      <c r="B17" s="2">
        <v>44764</v>
      </c>
      <c r="C17" s="2">
        <v>44764</v>
      </c>
      <c r="D17" s="2">
        <v>44764</v>
      </c>
      <c r="E17">
        <f>ROUND(C17/B17*100,2)</f>
        <v>100</v>
      </c>
      <c r="F17">
        <f>ROUND(D17/B17*100,2)</f>
        <v>100</v>
      </c>
      <c r="G17" t="s">
        <v>52</v>
      </c>
    </row>
    <row r="18" spans="1:8" x14ac:dyDescent="0.2">
      <c r="A18" s="2" t="s">
        <v>18</v>
      </c>
      <c r="B18" s="2"/>
      <c r="E18" t="e">
        <f>ROUND(C18/B18*100,2)</f>
        <v>#DIV/0!</v>
      </c>
      <c r="F18" t="e">
        <f>ROUND(D18/B18*100,2)</f>
        <v>#DIV/0!</v>
      </c>
      <c r="G18" t="s">
        <v>52</v>
      </c>
    </row>
    <row r="19" spans="1:8" x14ac:dyDescent="0.2">
      <c r="A19" s="2" t="s">
        <v>19</v>
      </c>
      <c r="B19" s="2"/>
      <c r="E19" t="e">
        <f>ROUND(C19/B19*100,2)</f>
        <v>#DIV/0!</v>
      </c>
      <c r="F19" t="e">
        <f>ROUND(D19/B19*100,2)</f>
        <v>#DIV/0!</v>
      </c>
      <c r="G19" s="3" t="s">
        <v>59</v>
      </c>
    </row>
    <row r="20" spans="1:8" x14ac:dyDescent="0.2">
      <c r="A20" s="2" t="s">
        <v>20</v>
      </c>
      <c r="B20" s="2"/>
      <c r="E20" t="e">
        <f>ROUND(C20/B20*100,2)</f>
        <v>#DIV/0!</v>
      </c>
      <c r="F20" t="e">
        <f>ROUND(D20/B20*100,2)</f>
        <v>#DIV/0!</v>
      </c>
      <c r="G20" s="3" t="s">
        <v>59</v>
      </c>
    </row>
    <row r="21" spans="1:8" x14ac:dyDescent="0.2">
      <c r="A21" s="2" t="s">
        <v>21</v>
      </c>
      <c r="B21" s="2"/>
      <c r="E21" t="e">
        <f>ROUND(C21/B21*100,2)</f>
        <v>#DIV/0!</v>
      </c>
      <c r="F21" t="e">
        <f>ROUND(D21/B21*100,2)</f>
        <v>#DIV/0!</v>
      </c>
      <c r="G21" s="3" t="s">
        <v>53</v>
      </c>
    </row>
    <row r="22" spans="1:8" x14ac:dyDescent="0.2">
      <c r="A22" s="2" t="s">
        <v>22</v>
      </c>
      <c r="B22" s="2">
        <v>221928</v>
      </c>
      <c r="C22">
        <f>B22-11</f>
        <v>221917</v>
      </c>
      <c r="D22">
        <f>B22-39</f>
        <v>221889</v>
      </c>
      <c r="E22">
        <f>ROUND(C22/B22*100,2)</f>
        <v>100</v>
      </c>
      <c r="F22">
        <f>ROUND(D22/B22*100,2)</f>
        <v>99.98</v>
      </c>
      <c r="G22" t="s">
        <v>52</v>
      </c>
      <c r="H22" t="s">
        <v>57</v>
      </c>
    </row>
    <row r="23" spans="1:8" s="5" customFormat="1" x14ac:dyDescent="0.2">
      <c r="A23" s="4" t="s">
        <v>23</v>
      </c>
      <c r="B23" s="4">
        <v>198319</v>
      </c>
      <c r="C23" s="5">
        <f>B23-9</f>
        <v>198310</v>
      </c>
      <c r="D23" s="5">
        <f>B23-23</f>
        <v>198296</v>
      </c>
      <c r="E23" s="5">
        <f>ROUND(C23/B23*100,2)</f>
        <v>100</v>
      </c>
      <c r="F23" s="5">
        <f>ROUND(D23/B23*100,2)</f>
        <v>99.99</v>
      </c>
      <c r="G23" s="5" t="s">
        <v>52</v>
      </c>
    </row>
    <row r="24" spans="1:8" x14ac:dyDescent="0.2">
      <c r="A24" s="2" t="s">
        <v>24</v>
      </c>
      <c r="B24" s="2">
        <v>14877</v>
      </c>
      <c r="E24">
        <f>ROUND(C24/B24*100,2)</f>
        <v>0</v>
      </c>
      <c r="F24">
        <f>ROUND(D24/B24*100,2)</f>
        <v>0</v>
      </c>
      <c r="G24" s="3" t="s">
        <v>59</v>
      </c>
      <c r="H24" t="s">
        <v>57</v>
      </c>
    </row>
    <row r="25" spans="1:8" s="5" customFormat="1" x14ac:dyDescent="0.2">
      <c r="A25" s="4" t="s">
        <v>25</v>
      </c>
      <c r="B25" s="4">
        <v>12870</v>
      </c>
      <c r="E25" s="5">
        <f>ROUND(C25/B25*100,2)</f>
        <v>0</v>
      </c>
      <c r="F25" s="5">
        <f>ROUND(D25/B25*100,2)</f>
        <v>0</v>
      </c>
      <c r="G25" s="6" t="s">
        <v>59</v>
      </c>
    </row>
    <row r="26" spans="1:8" x14ac:dyDescent="0.2">
      <c r="A26" s="2" t="s">
        <v>26</v>
      </c>
      <c r="B26" s="2"/>
      <c r="E26" t="e">
        <f>ROUND(C26/B26*100,2)</f>
        <v>#DIV/0!</v>
      </c>
      <c r="F26" t="e">
        <f>ROUND(D26/B26*100,2)</f>
        <v>#DIV/0!</v>
      </c>
      <c r="G26" s="3" t="s">
        <v>52</v>
      </c>
    </row>
    <row r="27" spans="1:8" x14ac:dyDescent="0.2">
      <c r="A27" s="2" t="s">
        <v>27</v>
      </c>
      <c r="B27" s="2"/>
      <c r="E27" t="e">
        <f>ROUND(C27/B27*100,2)</f>
        <v>#DIV/0!</v>
      </c>
      <c r="F27" t="e">
        <f>ROUND(D27/B27*100,2)</f>
        <v>#DIV/0!</v>
      </c>
      <c r="G27" s="3" t="s">
        <v>59</v>
      </c>
    </row>
    <row r="28" spans="1:8" x14ac:dyDescent="0.2">
      <c r="A28" s="2" t="s">
        <v>28</v>
      </c>
      <c r="B28" s="2"/>
      <c r="E28" t="e">
        <f>ROUND(C28/B28*100,2)</f>
        <v>#DIV/0!</v>
      </c>
      <c r="F28" t="e">
        <f>ROUND(D28/B28*100,2)</f>
        <v>#DIV/0!</v>
      </c>
      <c r="G28" s="3" t="s">
        <v>53</v>
      </c>
    </row>
    <row r="29" spans="1:8" x14ac:dyDescent="0.2">
      <c r="A29" s="2" t="s">
        <v>29</v>
      </c>
      <c r="B29" s="2"/>
      <c r="E29" t="e">
        <f>ROUND(C29/B29*100,2)</f>
        <v>#DIV/0!</v>
      </c>
      <c r="F29" t="e">
        <f>ROUND(D29/B29*100,2)</f>
        <v>#DIV/0!</v>
      </c>
      <c r="G29" s="3" t="s">
        <v>53</v>
      </c>
    </row>
    <row r="30" spans="1:8" x14ac:dyDescent="0.2">
      <c r="A30" s="2" t="s">
        <v>30</v>
      </c>
      <c r="B30" s="2"/>
      <c r="E30" t="e">
        <f>ROUND(C30/B30*100,2)</f>
        <v>#DIV/0!</v>
      </c>
      <c r="F30" t="e">
        <f>ROUND(D30/B30*100,2)</f>
        <v>#DIV/0!</v>
      </c>
      <c r="G30" s="3" t="s">
        <v>53</v>
      </c>
    </row>
    <row r="31" spans="1:8" x14ac:dyDescent="0.2">
      <c r="A31" s="2" t="s">
        <v>31</v>
      </c>
      <c r="B31" s="2"/>
      <c r="E31" t="e">
        <f>ROUND(C31/B31*100,2)</f>
        <v>#DIV/0!</v>
      </c>
      <c r="F31" t="e">
        <f>ROUND(D31/B31*100,2)</f>
        <v>#DIV/0!</v>
      </c>
      <c r="G31" s="3" t="s">
        <v>53</v>
      </c>
    </row>
    <row r="32" spans="1:8" x14ac:dyDescent="0.2">
      <c r="A32" s="2" t="s">
        <v>32</v>
      </c>
      <c r="B32" s="2"/>
      <c r="E32" t="e">
        <f>ROUND(C32/B32*100,2)</f>
        <v>#DIV/0!</v>
      </c>
      <c r="F32" t="e">
        <f>ROUND(D32/B32*100,2)</f>
        <v>#DIV/0!</v>
      </c>
      <c r="G32" s="3" t="s">
        <v>59</v>
      </c>
    </row>
    <row r="33" spans="1:9" x14ac:dyDescent="0.2">
      <c r="A33" s="2" t="s">
        <v>33</v>
      </c>
      <c r="B33" s="2"/>
      <c r="E33" t="e">
        <f>ROUND(C33/B33*100,2)</f>
        <v>#DIV/0!</v>
      </c>
      <c r="F33" t="e">
        <f>ROUND(D33/B33*100,2)</f>
        <v>#DIV/0!</v>
      </c>
      <c r="G33" s="3" t="s">
        <v>59</v>
      </c>
      <c r="I33" t="s">
        <v>61</v>
      </c>
    </row>
    <row r="34" spans="1:9" x14ac:dyDescent="0.2">
      <c r="A34" s="2" t="s">
        <v>34</v>
      </c>
      <c r="B34" s="2"/>
      <c r="E34" t="e">
        <f>ROUND(C34/B34*100,2)</f>
        <v>#DIV/0!</v>
      </c>
      <c r="F34" t="e">
        <f>ROUND(D34/B34*100,2)</f>
        <v>#DIV/0!</v>
      </c>
      <c r="G34" s="3" t="s">
        <v>53</v>
      </c>
    </row>
    <row r="35" spans="1:9" s="5" customFormat="1" x14ac:dyDescent="0.2">
      <c r="A35" s="4" t="s">
        <v>35</v>
      </c>
      <c r="B35" s="4">
        <v>10249</v>
      </c>
      <c r="C35" s="5">
        <f>B35-0</f>
        <v>10249</v>
      </c>
      <c r="D35" s="5">
        <f>B35-0</f>
        <v>10249</v>
      </c>
      <c r="E35" s="5">
        <f>ROUND(C35/B35*100,2)</f>
        <v>100</v>
      </c>
      <c r="F35" s="5">
        <f>ROUND(D35/B35*100,2)</f>
        <v>100</v>
      </c>
      <c r="G35" s="5" t="s">
        <v>52</v>
      </c>
      <c r="I35" s="5" t="s">
        <v>56</v>
      </c>
    </row>
    <row r="36" spans="1:9" s="5" customFormat="1" x14ac:dyDescent="0.2">
      <c r="A36" s="4" t="s">
        <v>36</v>
      </c>
      <c r="B36" s="4">
        <v>41597</v>
      </c>
      <c r="C36" s="5">
        <f>B36-0</f>
        <v>41597</v>
      </c>
      <c r="D36" s="5">
        <f>B36-0</f>
        <v>41597</v>
      </c>
      <c r="E36" s="5">
        <f>ROUND(C36/B36*100,2)</f>
        <v>100</v>
      </c>
      <c r="F36" s="5">
        <f>ROUND(D36/B36*100,2)</f>
        <v>100</v>
      </c>
      <c r="G36" s="5" t="s">
        <v>52</v>
      </c>
      <c r="I36" s="5" t="s">
        <v>56</v>
      </c>
    </row>
    <row r="37" spans="1:9" x14ac:dyDescent="0.2">
      <c r="A37" s="2" t="s">
        <v>37</v>
      </c>
      <c r="B37" s="2">
        <v>93042</v>
      </c>
      <c r="C37">
        <f>B37-0</f>
        <v>93042</v>
      </c>
      <c r="D37">
        <f>B37-0</f>
        <v>93042</v>
      </c>
      <c r="E37">
        <f>ROUND(C37/B37*100,2)</f>
        <v>100</v>
      </c>
      <c r="F37">
        <f>ROUND(D37/B37*100,2)</f>
        <v>100</v>
      </c>
      <c r="G37" t="s">
        <v>52</v>
      </c>
      <c r="H37" t="s">
        <v>57</v>
      </c>
      <c r="I37" t="s">
        <v>56</v>
      </c>
    </row>
    <row r="38" spans="1:9" x14ac:dyDescent="0.2">
      <c r="A38" s="2" t="s">
        <v>38</v>
      </c>
      <c r="B38" s="2">
        <v>64455</v>
      </c>
      <c r="C38">
        <f>B38-0</f>
        <v>64455</v>
      </c>
      <c r="D38">
        <f>B38-0</f>
        <v>64455</v>
      </c>
      <c r="E38">
        <f>ROUND(C38/B38*100,2)</f>
        <v>100</v>
      </c>
      <c r="F38">
        <f>ROUND(D38/B38*100,2)</f>
        <v>100</v>
      </c>
      <c r="G38" t="s">
        <v>52</v>
      </c>
      <c r="H38" t="s">
        <v>57</v>
      </c>
    </row>
    <row r="39" spans="1:9" s="5" customFormat="1" x14ac:dyDescent="0.2">
      <c r="A39" s="4" t="s">
        <v>39</v>
      </c>
      <c r="B39" s="4">
        <v>56598</v>
      </c>
      <c r="C39" s="5">
        <f>B39-1</f>
        <v>56597</v>
      </c>
      <c r="D39" s="5">
        <f>B39-2</f>
        <v>56596</v>
      </c>
      <c r="E39" s="5">
        <f>ROUND(C39/B39*100,2)</f>
        <v>100</v>
      </c>
      <c r="F39" s="5">
        <f>ROUND(D39/B39*100,2)</f>
        <v>100</v>
      </c>
      <c r="G39" s="5" t="s">
        <v>52</v>
      </c>
    </row>
    <row r="40" spans="1:9" s="5" customFormat="1" x14ac:dyDescent="0.2">
      <c r="A40" s="4" t="s">
        <v>40</v>
      </c>
      <c r="B40" s="4">
        <v>61930</v>
      </c>
      <c r="C40" s="5">
        <f>B40-4</f>
        <v>61926</v>
      </c>
      <c r="D40" s="5">
        <f>B40-0</f>
        <v>61930</v>
      </c>
      <c r="E40" s="5">
        <f>ROUND(C40/B40*100,2)</f>
        <v>99.99</v>
      </c>
      <c r="F40" s="5">
        <f>ROUND(D40/B40*100,2)</f>
        <v>100</v>
      </c>
      <c r="G40" s="5" t="s">
        <v>52</v>
      </c>
    </row>
    <row r="41" spans="1:9" x14ac:dyDescent="0.2">
      <c r="A41" s="2" t="s">
        <v>41</v>
      </c>
      <c r="B41" s="2">
        <v>23423</v>
      </c>
      <c r="E41">
        <f>ROUND(C41/B41*100,2)</f>
        <v>0</v>
      </c>
      <c r="F41">
        <f>ROUND(D41/B41*100,2)</f>
        <v>0</v>
      </c>
      <c r="G41" s="3" t="s">
        <v>59</v>
      </c>
      <c r="H41" t="s">
        <v>57</v>
      </c>
    </row>
    <row r="42" spans="1:9" s="5" customFormat="1" x14ac:dyDescent="0.2">
      <c r="A42" s="4" t="s">
        <v>42</v>
      </c>
      <c r="B42" s="4">
        <v>22497</v>
      </c>
      <c r="E42" s="5">
        <f>ROUND(C42/B42*100,2)</f>
        <v>0</v>
      </c>
      <c r="F42" s="5">
        <f>ROUND(D42/B42*100,2)</f>
        <v>0</v>
      </c>
      <c r="G42" s="6" t="s">
        <v>59</v>
      </c>
    </row>
    <row r="43" spans="1:9" x14ac:dyDescent="0.2">
      <c r="A43" s="2" t="s">
        <v>43</v>
      </c>
      <c r="B43" s="2">
        <v>172948</v>
      </c>
      <c r="C43">
        <f>B43-178</f>
        <v>172770</v>
      </c>
      <c r="D43">
        <f>B43-1333</f>
        <v>171615</v>
      </c>
      <c r="E43">
        <f>ROUND(C43/B43*100,2)</f>
        <v>99.9</v>
      </c>
      <c r="F43">
        <f>ROUND(D43/B43*100,2)</f>
        <v>99.23</v>
      </c>
      <c r="G43" t="s">
        <v>52</v>
      </c>
    </row>
    <row r="44" spans="1:9" x14ac:dyDescent="0.2">
      <c r="A44" s="2" t="s">
        <v>44</v>
      </c>
      <c r="B44" s="2"/>
      <c r="E44" t="e">
        <f>ROUND(C44/B44*100,2)</f>
        <v>#DIV/0!</v>
      </c>
      <c r="F44" t="e">
        <f>ROUND(D44/B44*100,2)</f>
        <v>#DIV/0!</v>
      </c>
      <c r="G44" s="3" t="s">
        <v>53</v>
      </c>
    </row>
    <row r="45" spans="1:9" x14ac:dyDescent="0.2">
      <c r="A45" s="2" t="s">
        <v>45</v>
      </c>
      <c r="B45" s="2"/>
      <c r="E45" t="e">
        <f>ROUND(C45/B45*100,2)</f>
        <v>#DIV/0!</v>
      </c>
      <c r="F45" t="e">
        <f>ROUND(D45/B45*100,2)</f>
        <v>#DIV/0!</v>
      </c>
      <c r="G45" s="3" t="s">
        <v>53</v>
      </c>
    </row>
    <row r="48" spans="1:9" s="5" customFormat="1" x14ac:dyDescent="0.2">
      <c r="A48" s="5" t="s">
        <v>62</v>
      </c>
    </row>
    <row r="51" spans="1:7" x14ac:dyDescent="0.2">
      <c r="A51" t="s">
        <v>104</v>
      </c>
      <c r="B51" t="s">
        <v>105</v>
      </c>
      <c r="C51" t="s">
        <v>106</v>
      </c>
    </row>
    <row r="52" spans="1:7" x14ac:dyDescent="0.2">
      <c r="A52" t="s">
        <v>68</v>
      </c>
      <c r="B52" s="2" t="s">
        <v>4</v>
      </c>
      <c r="C52" t="s">
        <v>59</v>
      </c>
    </row>
    <row r="53" spans="1:7" x14ac:dyDescent="0.2">
      <c r="A53" t="s">
        <v>73</v>
      </c>
      <c r="B53" s="2" t="s">
        <v>9</v>
      </c>
      <c r="C53" t="s">
        <v>59</v>
      </c>
    </row>
    <row r="54" spans="1:7" x14ac:dyDescent="0.2">
      <c r="A54" t="s">
        <v>74</v>
      </c>
      <c r="B54" s="2" t="s">
        <v>11</v>
      </c>
      <c r="C54" t="s">
        <v>59</v>
      </c>
    </row>
    <row r="55" spans="1:7" x14ac:dyDescent="0.2">
      <c r="A55" t="s">
        <v>81</v>
      </c>
      <c r="B55" s="2" t="s">
        <v>19</v>
      </c>
      <c r="C55" s="3" t="s">
        <v>59</v>
      </c>
    </row>
    <row r="56" spans="1:7" x14ac:dyDescent="0.2">
      <c r="A56" t="s">
        <v>82</v>
      </c>
      <c r="B56" s="2" t="s">
        <v>20</v>
      </c>
      <c r="C56" s="3" t="s">
        <v>59</v>
      </c>
    </row>
    <row r="57" spans="1:7" x14ac:dyDescent="0.2">
      <c r="A57" t="s">
        <v>85</v>
      </c>
      <c r="B57" s="2" t="s">
        <v>24</v>
      </c>
      <c r="C57" s="3" t="s">
        <v>59</v>
      </c>
      <c r="G57" s="2" t="s">
        <v>4</v>
      </c>
    </row>
    <row r="58" spans="1:7" x14ac:dyDescent="0.2">
      <c r="A58" t="s">
        <v>87</v>
      </c>
      <c r="B58" s="2" t="s">
        <v>27</v>
      </c>
      <c r="C58" s="3" t="s">
        <v>59</v>
      </c>
      <c r="G58" s="2" t="s">
        <v>9</v>
      </c>
    </row>
    <row r="59" spans="1:7" x14ac:dyDescent="0.2">
      <c r="A59" t="s">
        <v>92</v>
      </c>
      <c r="B59" s="2" t="s">
        <v>32</v>
      </c>
      <c r="C59" s="3" t="s">
        <v>59</v>
      </c>
      <c r="G59" s="2" t="s">
        <v>11</v>
      </c>
    </row>
    <row r="60" spans="1:7" x14ac:dyDescent="0.2">
      <c r="A60" t="s">
        <v>93</v>
      </c>
      <c r="B60" s="2" t="s">
        <v>33</v>
      </c>
      <c r="C60" s="3" t="s">
        <v>59</v>
      </c>
      <c r="G60" s="2" t="s">
        <v>19</v>
      </c>
    </row>
    <row r="61" spans="1:7" x14ac:dyDescent="0.2">
      <c r="A61" t="s">
        <v>97</v>
      </c>
      <c r="B61" s="2" t="s">
        <v>41</v>
      </c>
      <c r="C61" s="3" t="s">
        <v>59</v>
      </c>
      <c r="G61" s="2" t="s">
        <v>20</v>
      </c>
    </row>
    <row r="62" spans="1:7" x14ac:dyDescent="0.2">
      <c r="A62" t="s">
        <v>69</v>
      </c>
      <c r="B62" s="2" t="s">
        <v>6</v>
      </c>
      <c r="C62" t="s">
        <v>53</v>
      </c>
      <c r="G62" s="2" t="s">
        <v>24</v>
      </c>
    </row>
    <row r="63" spans="1:7" x14ac:dyDescent="0.2">
      <c r="A63" t="s">
        <v>71</v>
      </c>
      <c r="B63" s="2" t="s">
        <v>8</v>
      </c>
      <c r="C63" t="s">
        <v>53</v>
      </c>
      <c r="G63" s="2" t="s">
        <v>27</v>
      </c>
    </row>
    <row r="64" spans="1:7" x14ac:dyDescent="0.2">
      <c r="A64" t="s">
        <v>83</v>
      </c>
      <c r="B64" s="2" t="s">
        <v>21</v>
      </c>
      <c r="C64" s="3" t="s">
        <v>53</v>
      </c>
      <c r="G64" s="2" t="s">
        <v>32</v>
      </c>
    </row>
    <row r="65" spans="1:7" x14ac:dyDescent="0.2">
      <c r="A65" t="s">
        <v>88</v>
      </c>
      <c r="B65" s="2" t="s">
        <v>28</v>
      </c>
      <c r="C65" s="3" t="s">
        <v>53</v>
      </c>
      <c r="G65" s="2" t="s">
        <v>33</v>
      </c>
    </row>
    <row r="66" spans="1:7" x14ac:dyDescent="0.2">
      <c r="A66" t="s">
        <v>89</v>
      </c>
      <c r="B66" s="2" t="s">
        <v>29</v>
      </c>
      <c r="C66" s="3" t="s">
        <v>53</v>
      </c>
      <c r="G66" s="2" t="s">
        <v>41</v>
      </c>
    </row>
    <row r="67" spans="1:7" x14ac:dyDescent="0.2">
      <c r="A67" t="s">
        <v>90</v>
      </c>
      <c r="B67" s="2" t="s">
        <v>30</v>
      </c>
      <c r="C67" s="3" t="s">
        <v>53</v>
      </c>
      <c r="G67" s="2" t="s">
        <v>2</v>
      </c>
    </row>
    <row r="68" spans="1:7" x14ac:dyDescent="0.2">
      <c r="A68" t="s">
        <v>91</v>
      </c>
      <c r="B68" s="2" t="s">
        <v>31</v>
      </c>
      <c r="C68" s="3" t="s">
        <v>53</v>
      </c>
      <c r="G68" s="2" t="s">
        <v>7</v>
      </c>
    </row>
    <row r="69" spans="1:7" x14ac:dyDescent="0.2">
      <c r="A69" t="s">
        <v>94</v>
      </c>
      <c r="B69" s="2" t="s">
        <v>34</v>
      </c>
      <c r="C69" s="3" t="s">
        <v>53</v>
      </c>
      <c r="G69" s="2" t="s">
        <v>3</v>
      </c>
    </row>
    <row r="70" spans="1:7" x14ac:dyDescent="0.2">
      <c r="A70" t="s">
        <v>99</v>
      </c>
      <c r="B70" s="2" t="s">
        <v>44</v>
      </c>
      <c r="C70" s="3" t="s">
        <v>53</v>
      </c>
      <c r="G70" s="2" t="s">
        <v>12</v>
      </c>
    </row>
    <row r="71" spans="1:7" x14ac:dyDescent="0.2">
      <c r="A71" t="s">
        <v>100</v>
      </c>
      <c r="B71" s="2" t="s">
        <v>45</v>
      </c>
      <c r="C71" s="3" t="s">
        <v>53</v>
      </c>
      <c r="G71" s="2" t="s">
        <v>14</v>
      </c>
    </row>
    <row r="72" spans="1:7" x14ac:dyDescent="0.2">
      <c r="A72" t="s">
        <v>67</v>
      </c>
      <c r="B72" s="2" t="s">
        <v>2</v>
      </c>
      <c r="C72" t="s">
        <v>52</v>
      </c>
      <c r="G72" s="2" t="s">
        <v>15</v>
      </c>
    </row>
    <row r="73" spans="1:7" x14ac:dyDescent="0.2">
      <c r="A73" t="s">
        <v>70</v>
      </c>
      <c r="B73" s="2" t="s">
        <v>7</v>
      </c>
      <c r="C73" t="s">
        <v>52</v>
      </c>
      <c r="G73" s="2" t="s">
        <v>16</v>
      </c>
    </row>
    <row r="74" spans="1:7" x14ac:dyDescent="0.2">
      <c r="A74" t="s">
        <v>72</v>
      </c>
      <c r="B74" s="2" t="s">
        <v>3</v>
      </c>
      <c r="C74" t="s">
        <v>52</v>
      </c>
      <c r="G74" s="2" t="s">
        <v>17</v>
      </c>
    </row>
    <row r="75" spans="1:7" x14ac:dyDescent="0.2">
      <c r="A75" t="s">
        <v>75</v>
      </c>
      <c r="B75" s="2" t="s">
        <v>12</v>
      </c>
      <c r="C75" t="s">
        <v>52</v>
      </c>
      <c r="G75" s="2" t="s">
        <v>18</v>
      </c>
    </row>
    <row r="76" spans="1:7" x14ac:dyDescent="0.2">
      <c r="A76" t="s">
        <v>76</v>
      </c>
      <c r="B76" s="2" t="s">
        <v>14</v>
      </c>
      <c r="C76" t="s">
        <v>52</v>
      </c>
      <c r="G76" s="2" t="s">
        <v>22</v>
      </c>
    </row>
    <row r="77" spans="1:7" x14ac:dyDescent="0.2">
      <c r="A77" t="s">
        <v>77</v>
      </c>
      <c r="B77" s="2" t="s">
        <v>15</v>
      </c>
      <c r="C77" t="s">
        <v>52</v>
      </c>
      <c r="G77" s="2" t="s">
        <v>26</v>
      </c>
    </row>
    <row r="78" spans="1:7" x14ac:dyDescent="0.2">
      <c r="A78" t="s">
        <v>78</v>
      </c>
      <c r="B78" s="2" t="s">
        <v>16</v>
      </c>
      <c r="C78" t="s">
        <v>52</v>
      </c>
      <c r="G78" s="2" t="s">
        <v>37</v>
      </c>
    </row>
    <row r="79" spans="1:7" x14ac:dyDescent="0.2">
      <c r="A79" t="s">
        <v>79</v>
      </c>
      <c r="B79" s="2" t="s">
        <v>17</v>
      </c>
      <c r="C79" t="s">
        <v>52</v>
      </c>
      <c r="G79" s="2" t="s">
        <v>38</v>
      </c>
    </row>
    <row r="80" spans="1:7" x14ac:dyDescent="0.2">
      <c r="A80" t="s">
        <v>80</v>
      </c>
      <c r="B80" s="2" t="s">
        <v>18</v>
      </c>
      <c r="C80" t="s">
        <v>52</v>
      </c>
      <c r="G80" s="2" t="s">
        <v>43</v>
      </c>
    </row>
    <row r="81" spans="1:3" x14ac:dyDescent="0.2">
      <c r="A81" t="s">
        <v>84</v>
      </c>
      <c r="B81" s="2" t="s">
        <v>22</v>
      </c>
      <c r="C81" t="s">
        <v>52</v>
      </c>
    </row>
    <row r="82" spans="1:3" x14ac:dyDescent="0.2">
      <c r="A82" t="s">
        <v>86</v>
      </c>
      <c r="B82" s="2" t="s">
        <v>26</v>
      </c>
      <c r="C82" s="3" t="s">
        <v>52</v>
      </c>
    </row>
    <row r="83" spans="1:3" x14ac:dyDescent="0.2">
      <c r="A83" t="s">
        <v>95</v>
      </c>
      <c r="B83" s="2" t="s">
        <v>37</v>
      </c>
      <c r="C83" t="s">
        <v>52</v>
      </c>
    </row>
    <row r="84" spans="1:3" x14ac:dyDescent="0.2">
      <c r="A84" t="s">
        <v>96</v>
      </c>
      <c r="B84" s="2" t="s">
        <v>38</v>
      </c>
      <c r="C84" t="s">
        <v>52</v>
      </c>
    </row>
    <row r="85" spans="1:3" x14ac:dyDescent="0.2">
      <c r="A85" t="s">
        <v>98</v>
      </c>
      <c r="B85" s="2" t="s">
        <v>43</v>
      </c>
      <c r="C85" t="s">
        <v>52</v>
      </c>
    </row>
    <row r="86" spans="1:3" x14ac:dyDescent="0.2">
      <c r="B86" s="2"/>
      <c r="C86" s="3"/>
    </row>
  </sheetData>
  <sortState xmlns:xlrd2="http://schemas.microsoft.com/office/spreadsheetml/2017/richdata2" ref="A52:C85">
    <sortCondition ref="C52:C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9FEC-0663-5B41-B2E6-7FC46367CCE0}">
  <dimension ref="A3:M59"/>
  <sheetViews>
    <sheetView topLeftCell="A12" workbookViewId="0">
      <selection activeCell="B17" sqref="B17:B50"/>
    </sheetView>
  </sheetViews>
  <sheetFormatPr baseColWidth="10" defaultRowHeight="16" x14ac:dyDescent="0.2"/>
  <cols>
    <col min="1" max="1" width="13" bestFit="1" customWidth="1"/>
    <col min="2" max="2" width="21" bestFit="1" customWidth="1"/>
    <col min="8" max="8" width="19" customWidth="1"/>
  </cols>
  <sheetData>
    <row r="3" spans="1:13" x14ac:dyDescent="0.2">
      <c r="A3" s="8" t="s">
        <v>64</v>
      </c>
      <c r="B3" t="s">
        <v>63</v>
      </c>
    </row>
    <row r="4" spans="1:13" x14ac:dyDescent="0.2">
      <c r="A4" s="9" t="s">
        <v>59</v>
      </c>
      <c r="B4" s="7">
        <v>15</v>
      </c>
    </row>
    <row r="5" spans="1:13" x14ac:dyDescent="0.2">
      <c r="A5" s="9" t="s">
        <v>53</v>
      </c>
      <c r="B5" s="7">
        <v>9</v>
      </c>
    </row>
    <row r="6" spans="1:13" x14ac:dyDescent="0.2">
      <c r="A6" s="9" t="s">
        <v>52</v>
      </c>
      <c r="B6" s="7">
        <v>20</v>
      </c>
    </row>
    <row r="7" spans="1:13" x14ac:dyDescent="0.2">
      <c r="A7" s="9" t="s">
        <v>65</v>
      </c>
      <c r="B7" s="7"/>
    </row>
    <row r="8" spans="1:13" x14ac:dyDescent="0.2">
      <c r="A8" s="9" t="s">
        <v>66</v>
      </c>
      <c r="B8" s="7">
        <v>44</v>
      </c>
    </row>
    <row r="16" spans="1:13" x14ac:dyDescent="0.2">
      <c r="M16" s="2" t="s">
        <v>6</v>
      </c>
    </row>
    <row r="17" spans="2:13" x14ac:dyDescent="0.2">
      <c r="B17" t="s">
        <v>67</v>
      </c>
      <c r="D17" s="2"/>
      <c r="I17" s="2" t="s">
        <v>4</v>
      </c>
      <c r="M17" s="2" t="s">
        <v>8</v>
      </c>
    </row>
    <row r="18" spans="2:13" x14ac:dyDescent="0.2">
      <c r="B18" t="s">
        <v>68</v>
      </c>
      <c r="D18" s="2"/>
      <c r="I18" s="2" t="s">
        <v>9</v>
      </c>
      <c r="M18" s="2" t="s">
        <v>21</v>
      </c>
    </row>
    <row r="19" spans="2:13" x14ac:dyDescent="0.2">
      <c r="B19" t="s">
        <v>69</v>
      </c>
      <c r="D19" s="2"/>
      <c r="I19" s="2" t="s">
        <v>10</v>
      </c>
      <c r="M19" s="2" t="s">
        <v>28</v>
      </c>
    </row>
    <row r="20" spans="2:13" x14ac:dyDescent="0.2">
      <c r="B20" t="s">
        <v>70</v>
      </c>
      <c r="D20" s="2"/>
      <c r="I20" s="2" t="s">
        <v>11</v>
      </c>
      <c r="M20" s="2" t="s">
        <v>29</v>
      </c>
    </row>
    <row r="21" spans="2:13" x14ac:dyDescent="0.2">
      <c r="B21" t="s">
        <v>71</v>
      </c>
      <c r="D21" s="2"/>
      <c r="I21" s="2" t="s">
        <v>19</v>
      </c>
      <c r="M21" s="2" t="s">
        <v>30</v>
      </c>
    </row>
    <row r="22" spans="2:13" x14ac:dyDescent="0.2">
      <c r="B22" t="s">
        <v>72</v>
      </c>
      <c r="D22" s="2"/>
      <c r="I22" s="2" t="s">
        <v>20</v>
      </c>
      <c r="M22" s="2" t="s">
        <v>31</v>
      </c>
    </row>
    <row r="23" spans="2:13" x14ac:dyDescent="0.2">
      <c r="B23" t="s">
        <v>73</v>
      </c>
      <c r="D23" s="2"/>
      <c r="I23" s="2" t="s">
        <v>24</v>
      </c>
      <c r="M23" s="2" t="s">
        <v>34</v>
      </c>
    </row>
    <row r="24" spans="2:13" x14ac:dyDescent="0.2">
      <c r="B24" t="s">
        <v>74</v>
      </c>
      <c r="D24" s="2"/>
      <c r="I24" s="2" t="s">
        <v>27</v>
      </c>
      <c r="M24" s="2" t="s">
        <v>44</v>
      </c>
    </row>
    <row r="25" spans="2:13" x14ac:dyDescent="0.2">
      <c r="B25" t="s">
        <v>75</v>
      </c>
      <c r="D25" s="2"/>
      <c r="I25" s="2" t="s">
        <v>32</v>
      </c>
      <c r="M25" s="2" t="s">
        <v>45</v>
      </c>
    </row>
    <row r="26" spans="2:13" x14ac:dyDescent="0.2">
      <c r="B26" t="s">
        <v>76</v>
      </c>
      <c r="D26" s="2"/>
      <c r="I26" s="2" t="s">
        <v>33</v>
      </c>
      <c r="M26" s="2" t="s">
        <v>2</v>
      </c>
    </row>
    <row r="27" spans="2:13" x14ac:dyDescent="0.2">
      <c r="B27" t="s">
        <v>77</v>
      </c>
      <c r="D27" s="4"/>
      <c r="I27" s="2" t="s">
        <v>41</v>
      </c>
      <c r="M27" s="2" t="s">
        <v>7</v>
      </c>
    </row>
    <row r="28" spans="2:13" x14ac:dyDescent="0.2">
      <c r="B28" t="s">
        <v>78</v>
      </c>
      <c r="D28" s="2"/>
      <c r="I28" s="2" t="s">
        <v>2</v>
      </c>
      <c r="M28" s="2" t="s">
        <v>3</v>
      </c>
    </row>
    <row r="29" spans="2:13" x14ac:dyDescent="0.2">
      <c r="B29" t="s">
        <v>79</v>
      </c>
      <c r="D29" s="2"/>
      <c r="I29" s="2" t="s">
        <v>7</v>
      </c>
      <c r="M29" s="2" t="s">
        <v>12</v>
      </c>
    </row>
    <row r="30" spans="2:13" x14ac:dyDescent="0.2">
      <c r="B30" t="s">
        <v>80</v>
      </c>
      <c r="D30" s="2"/>
      <c r="I30" s="2" t="s">
        <v>3</v>
      </c>
      <c r="M30" s="2" t="s">
        <v>14</v>
      </c>
    </row>
    <row r="31" spans="2:13" x14ac:dyDescent="0.2">
      <c r="B31" t="s">
        <v>81</v>
      </c>
      <c r="D31" s="2"/>
      <c r="I31" s="2" t="s">
        <v>12</v>
      </c>
      <c r="M31" s="2" t="s">
        <v>15</v>
      </c>
    </row>
    <row r="32" spans="2:13" x14ac:dyDescent="0.2">
      <c r="B32" t="s">
        <v>82</v>
      </c>
      <c r="D32" s="2"/>
      <c r="I32" s="2" t="s">
        <v>14</v>
      </c>
      <c r="M32" s="2" t="s">
        <v>16</v>
      </c>
    </row>
    <row r="33" spans="2:13" x14ac:dyDescent="0.2">
      <c r="B33" t="s">
        <v>83</v>
      </c>
      <c r="D33" s="2"/>
      <c r="I33" s="2" t="s">
        <v>15</v>
      </c>
      <c r="M33" s="2" t="s">
        <v>17</v>
      </c>
    </row>
    <row r="34" spans="2:13" x14ac:dyDescent="0.2">
      <c r="B34" t="s">
        <v>84</v>
      </c>
      <c r="D34" s="2"/>
      <c r="I34" s="2" t="s">
        <v>16</v>
      </c>
      <c r="M34" s="2" t="s">
        <v>18</v>
      </c>
    </row>
    <row r="35" spans="2:13" x14ac:dyDescent="0.2">
      <c r="B35" t="s">
        <v>85</v>
      </c>
      <c r="D35" s="2"/>
      <c r="I35" s="2" t="s">
        <v>17</v>
      </c>
      <c r="M35" s="2" t="s">
        <v>22</v>
      </c>
    </row>
    <row r="36" spans="2:13" x14ac:dyDescent="0.2">
      <c r="B36" t="s">
        <v>86</v>
      </c>
      <c r="D36" s="2"/>
      <c r="I36" s="2" t="s">
        <v>18</v>
      </c>
      <c r="M36" s="2" t="s">
        <v>26</v>
      </c>
    </row>
    <row r="37" spans="2:13" x14ac:dyDescent="0.2">
      <c r="B37" t="s">
        <v>87</v>
      </c>
      <c r="D37" s="4"/>
      <c r="I37" s="2" t="s">
        <v>22</v>
      </c>
      <c r="M37" s="2" t="s">
        <v>37</v>
      </c>
    </row>
    <row r="38" spans="2:13" x14ac:dyDescent="0.2">
      <c r="B38" t="s">
        <v>88</v>
      </c>
      <c r="D38" s="2"/>
      <c r="I38" s="2" t="s">
        <v>26</v>
      </c>
      <c r="M38" s="2" t="s">
        <v>38</v>
      </c>
    </row>
    <row r="39" spans="2:13" x14ac:dyDescent="0.2">
      <c r="B39" t="s">
        <v>89</v>
      </c>
      <c r="D39" s="4"/>
      <c r="I39" s="2" t="s">
        <v>37</v>
      </c>
      <c r="M39" s="2" t="s">
        <v>43</v>
      </c>
    </row>
    <row r="40" spans="2:13" x14ac:dyDescent="0.2">
      <c r="B40" t="s">
        <v>90</v>
      </c>
      <c r="D40" s="2"/>
      <c r="I40" s="2" t="s">
        <v>38</v>
      </c>
    </row>
    <row r="41" spans="2:13" x14ac:dyDescent="0.2">
      <c r="B41" t="s">
        <v>91</v>
      </c>
      <c r="D41" s="2"/>
      <c r="I41" s="2" t="s">
        <v>43</v>
      </c>
    </row>
    <row r="42" spans="2:13" x14ac:dyDescent="0.2">
      <c r="B42" t="s">
        <v>92</v>
      </c>
      <c r="D42" s="2"/>
    </row>
    <row r="43" spans="2:13" x14ac:dyDescent="0.2">
      <c r="B43" t="s">
        <v>93</v>
      </c>
      <c r="D43" s="2"/>
    </row>
    <row r="44" spans="2:13" x14ac:dyDescent="0.2">
      <c r="B44" t="s">
        <v>94</v>
      </c>
      <c r="D44" s="2"/>
    </row>
    <row r="45" spans="2:13" x14ac:dyDescent="0.2">
      <c r="B45" t="s">
        <v>95</v>
      </c>
      <c r="D45" s="2"/>
    </row>
    <row r="46" spans="2:13" x14ac:dyDescent="0.2">
      <c r="B46" t="s">
        <v>96</v>
      </c>
      <c r="D46" s="2"/>
    </row>
    <row r="47" spans="2:13" x14ac:dyDescent="0.2">
      <c r="B47" t="s">
        <v>97</v>
      </c>
      <c r="D47" s="2"/>
    </row>
    <row r="48" spans="2:13" x14ac:dyDescent="0.2">
      <c r="B48" t="s">
        <v>98</v>
      </c>
      <c r="D48" s="2"/>
    </row>
    <row r="49" spans="2:9" x14ac:dyDescent="0.2">
      <c r="B49" t="s">
        <v>99</v>
      </c>
      <c r="D49" s="4"/>
    </row>
    <row r="50" spans="2:9" x14ac:dyDescent="0.2">
      <c r="B50" t="s">
        <v>100</v>
      </c>
      <c r="D50" s="4"/>
    </row>
    <row r="51" spans="2:9" x14ac:dyDescent="0.2">
      <c r="D51" s="2"/>
    </row>
    <row r="52" spans="2:9" x14ac:dyDescent="0.2">
      <c r="D52" s="2"/>
    </row>
    <row r="53" spans="2:9" x14ac:dyDescent="0.2">
      <c r="D53" s="4"/>
    </row>
    <row r="54" spans="2:9" x14ac:dyDescent="0.2">
      <c r="D54" s="4"/>
    </row>
    <row r="55" spans="2:9" x14ac:dyDescent="0.2">
      <c r="D55" s="2"/>
      <c r="H55" t="s">
        <v>101</v>
      </c>
      <c r="I55" t="s">
        <v>102</v>
      </c>
    </row>
    <row r="56" spans="2:9" x14ac:dyDescent="0.2">
      <c r="D56" s="4"/>
      <c r="H56" t="s">
        <v>103</v>
      </c>
    </row>
    <row r="57" spans="2:9" x14ac:dyDescent="0.2">
      <c r="D57" s="2"/>
    </row>
    <row r="58" spans="2:9" x14ac:dyDescent="0.2">
      <c r="D58" s="2"/>
    </row>
    <row r="59" spans="2:9" x14ac:dyDescent="0.2">
      <c r="D59" s="2"/>
    </row>
  </sheetData>
  <sortState xmlns:xlrd2="http://schemas.microsoft.com/office/spreadsheetml/2017/richdata2" ref="D18:D59">
    <sortCondition ref="D17:D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Kitchel</dc:creator>
  <cp:lastModifiedBy>Zoe Kitchel</cp:lastModifiedBy>
  <dcterms:created xsi:type="dcterms:W3CDTF">2024-05-03T17:57:43Z</dcterms:created>
  <dcterms:modified xsi:type="dcterms:W3CDTF">2024-05-05T06:31:45Z</dcterms:modified>
</cp:coreProperties>
</file>