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zoescheer/Desktop/UNI Wien/Masterarbeit/Scraper Ergebnisse/Hotel Biedermeier/BOOKING/"/>
    </mc:Choice>
  </mc:AlternateContent>
  <xr:revisionPtr revIDLastSave="0" documentId="13_ncr:1_{FB4038AA-9A5B-4241-8EE9-DCDD03A831A0}" xr6:coauthVersionLast="47" xr6:coauthVersionMax="47" xr10:uidLastSave="{00000000-0000-0000-0000-000000000000}"/>
  <bookViews>
    <workbookView xWindow="1340" yWindow="500" windowWidth="28580" windowHeight="20500" xr2:uid="{00000000-000D-0000-FFFF-FFFF00000000}"/>
  </bookViews>
  <sheets>
    <sheet name="Bewertungen" sheetId="1" r:id="rId1"/>
    <sheet name="Meta-Analyse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7" i="2" l="1"/>
  <c r="B47" i="2"/>
  <c r="E46" i="2"/>
  <c r="B46" i="2"/>
  <c r="E45" i="2"/>
  <c r="B45" i="2"/>
  <c r="E44" i="2"/>
  <c r="B44" i="2"/>
  <c r="E43" i="2"/>
  <c r="B43" i="2"/>
  <c r="E42" i="2"/>
  <c r="B42" i="2"/>
  <c r="E41" i="2"/>
  <c r="B41" i="2"/>
  <c r="E40" i="2"/>
  <c r="B40" i="2"/>
  <c r="E39" i="2"/>
  <c r="B39" i="2"/>
  <c r="E38" i="2"/>
  <c r="B38" i="2"/>
  <c r="B37" i="2"/>
  <c r="E36" i="2"/>
  <c r="B36" i="2"/>
  <c r="E35" i="2"/>
  <c r="B35" i="2"/>
  <c r="E34" i="2"/>
  <c r="B34" i="2"/>
  <c r="E33" i="2"/>
  <c r="B33" i="2"/>
  <c r="E32" i="2"/>
  <c r="B32" i="2"/>
  <c r="E31" i="2"/>
  <c r="B31" i="2"/>
  <c r="E30" i="2"/>
  <c r="B30" i="2"/>
  <c r="E29" i="2"/>
  <c r="B29" i="2"/>
  <c r="E28" i="2"/>
  <c r="B28" i="2"/>
  <c r="E27" i="2"/>
  <c r="B27" i="2"/>
  <c r="E26" i="2"/>
  <c r="B26" i="2"/>
  <c r="E25" i="2"/>
  <c r="B25" i="2"/>
  <c r="E24" i="2"/>
  <c r="B24" i="2"/>
  <c r="E23" i="2"/>
  <c r="B23" i="2"/>
  <c r="B22" i="2"/>
  <c r="B21" i="2"/>
  <c r="B20" i="2"/>
  <c r="B19" i="2"/>
  <c r="B18" i="2"/>
  <c r="B17" i="2"/>
  <c r="B16" i="2"/>
  <c r="B15" i="2"/>
  <c r="H14" i="2"/>
  <c r="B14" i="2"/>
  <c r="H13" i="2"/>
  <c r="B13" i="2"/>
  <c r="H12" i="2"/>
  <c r="B12" i="2"/>
  <c r="H11" i="2"/>
  <c r="E11" i="2"/>
  <c r="B11" i="2"/>
  <c r="E10" i="2"/>
  <c r="B10" i="2"/>
  <c r="E9" i="2"/>
  <c r="B9" i="2"/>
  <c r="H7" i="2"/>
  <c r="E7" i="2"/>
  <c r="H6" i="2"/>
  <c r="E6" i="2"/>
  <c r="B6" i="2"/>
  <c r="H5" i="2"/>
  <c r="E5" i="2"/>
  <c r="B5" i="2"/>
  <c r="H4" i="2"/>
  <c r="E4" i="2"/>
  <c r="B4" i="2"/>
  <c r="H3" i="2"/>
  <c r="E3" i="2"/>
  <c r="B3" i="2"/>
  <c r="H2" i="2"/>
  <c r="E2" i="2"/>
  <c r="B2" i="2"/>
  <c r="V17" i="1"/>
  <c r="V16" i="1"/>
  <c r="V15" i="1"/>
  <c r="V14" i="1"/>
  <c r="V9" i="1"/>
  <c r="V8" i="1"/>
  <c r="V10" i="1"/>
  <c r="V7" i="1"/>
  <c r="V6" i="1"/>
  <c r="V5" i="1"/>
  <c r="S5" i="1"/>
  <c r="S50" i="1"/>
  <c r="S48" i="1"/>
  <c r="S47" i="1"/>
  <c r="S46" i="1"/>
  <c r="S44" i="1"/>
  <c r="S43" i="1"/>
  <c r="S42" i="1"/>
  <c r="S41" i="1"/>
  <c r="S39" i="1"/>
  <c r="S38" i="1"/>
  <c r="S37" i="1"/>
  <c r="S36" i="1"/>
  <c r="S35" i="1"/>
  <c r="S34" i="1"/>
  <c r="S33" i="1"/>
  <c r="S32" i="1"/>
  <c r="S31" i="1"/>
  <c r="S30" i="1"/>
  <c r="S29" i="1"/>
  <c r="S28" i="1"/>
  <c r="S27" i="1"/>
  <c r="S26" i="1"/>
  <c r="S45" i="1"/>
  <c r="S49" i="1"/>
  <c r="S14" i="1"/>
  <c r="P5" i="1"/>
  <c r="P6" i="1"/>
  <c r="S6" i="1"/>
  <c r="P7" i="1"/>
  <c r="S7" i="1"/>
  <c r="P8" i="1"/>
  <c r="S8" i="1"/>
  <c r="P9" i="1"/>
  <c r="S9" i="1"/>
  <c r="S10" i="1"/>
  <c r="P12" i="1"/>
  <c r="S12" i="1"/>
  <c r="P13" i="1"/>
  <c r="S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alcChain>
</file>

<file path=xl/sharedStrings.xml><?xml version="1.0" encoding="utf-8"?>
<sst xmlns="http://schemas.openxmlformats.org/spreadsheetml/2006/main" count="12859" uniqueCount="1481">
  <si>
    <t>Skala von</t>
  </si>
  <si>
    <t>Skala bis</t>
  </si>
  <si>
    <t>Numerischer Wert</t>
  </si>
  <si>
    <t>Text Titel</t>
  </si>
  <si>
    <t>Text allgemein</t>
  </si>
  <si>
    <t>Text positiv</t>
  </si>
  <si>
    <t>Text negativ</t>
  </si>
  <si>
    <t>Reise Monat</t>
  </si>
  <si>
    <t>Reise Gruppe</t>
  </si>
  <si>
    <t>Reise Dauer</t>
  </si>
  <si>
    <t>Reise Absicht</t>
  </si>
  <si>
    <t>Autor Altersgruppe</t>
  </si>
  <si>
    <t>Autor Nationalität</t>
  </si>
  <si>
    <t>1</t>
  </si>
  <si>
    <t>10</t>
  </si>
  <si>
    <t xml:space="preserve"> 10 </t>
  </si>
  <si>
    <t>Super</t>
  </si>
  <si>
    <t>Schöne Zimmer alles sauber , modern , bequem Bett,  Frühschtück sehr gut</t>
  </si>
  <si>
    <t/>
  </si>
  <si>
    <t>April 2023</t>
  </si>
  <si>
    <t>paar</t>
  </si>
  <si>
    <t>2 Nächte</t>
  </si>
  <si>
    <t>Ungarn</t>
  </si>
  <si>
    <t xml:space="preserve"> 8.0 </t>
  </si>
  <si>
    <t>Perfekte Lage für einen Städtetrip.</t>
  </si>
  <si>
    <t>Die Lage ist ausgezeichnet und die Zimmer sehr schön und geräumig. Preis Leistung passt.</t>
  </si>
  <si>
    <t>Das Frühstück war etwas karg.</t>
  </si>
  <si>
    <t>November 2023</t>
  </si>
  <si>
    <t>gruppe</t>
  </si>
  <si>
    <t>1 Nacht</t>
  </si>
  <si>
    <t>Österreich</t>
  </si>
  <si>
    <t xml:space="preserve"> 7.0 </t>
  </si>
  <si>
    <t>Gut</t>
  </si>
  <si>
    <t>Gut gelegen in Schärding. Parkplätze am Hotel ausreichend vorhanden. Zimmer sind in Ordnung und sehr sauber.</t>
  </si>
  <si>
    <t>Frühstück ist verbesserungswürdig. Bei einem Preis von 14 Euro pro Person, sollten man zumindest frische Semmeln erwarten. Wir haben leider die vom Vortag erwischt. Die sollten keinem zahlenden Gast angeboten werden. Das hat uns sehr enttäuscht.</t>
  </si>
  <si>
    <t>Dezember 2023</t>
  </si>
  <si>
    <t>Deutschland</t>
  </si>
  <si>
    <t>Sehr gut</t>
  </si>
  <si>
    <t>Das Frühstück war okay,</t>
  </si>
  <si>
    <t>Angenehme Zimmer, schönes Bad. Nähe am Hauptplatz. Gutes Frühstücksbuffet. Interessante Vitrinen.</t>
  </si>
  <si>
    <t>Etwas verwinkelt. Unterm Bett länger nicht gesäubert.</t>
  </si>
  <si>
    <t>familie</t>
  </si>
  <si>
    <t>Sehr angenehm, wir werden wieder kommen ,trotz etwa 400 km Entfernung, rundum stimmig</t>
  </si>
  <si>
    <t>Sehr nahe am Stadtzentrum/ historischer Marktplatz,
Frühstück hat alles geboten....von Marmelade über Wurst, Käse, Obst........und feines Brot und Brötchen
Stilvoll eingerichtetes Hotel, sehr fein</t>
  </si>
  <si>
    <t>Da gab es nichts, es war alles komfortabel und zum Wohlfühlen, ohne jegliche Einschränkung......</t>
  </si>
  <si>
    <t>Tolles Hotel mit ausreichenden Parkmöglichkeiten</t>
  </si>
  <si>
    <t>ein echt Süßes Hotel - Traditionelles aber Modernes Hotel. Das Frühstück ist Reichlich gedeckt und mit liebe zusammen gestellt. Das Personal ist bemüht die Wünsche zu erfüllen. Würde das Hotel jederzeit buchen!!</t>
  </si>
  <si>
    <t>Über ein Late Check-Out hätte ich mich Persönlich sehr gefreut aber dies würde ich nächstes mal im Vorfeld klären.</t>
  </si>
  <si>
    <t>September 2023</t>
  </si>
  <si>
    <t>alleinreisend</t>
  </si>
  <si>
    <t>Sehr gute Lage am Rand der Altstadt von Schärding. Schöne saubere Zimmer. Sehr gutes Frühstücksbuffett.</t>
  </si>
  <si>
    <t>Das Hotel "Biedermeier Hof" ist ohne Einschränkung zu empfehlen.</t>
  </si>
  <si>
    <t>Der Biedermeier Hof liegt ziemlich zentral in Schärding; man ist in wenigen Minuten in der historischen Innenstadt. Frühstück gibt es ab 7.30, ist man etwas früher da, wird man auch nicht abgewiesen. Chefin und Personal sind äußerst freundlich auf gut österreichische Art. Das Zimmer ist einfach, aber so ausgestattet, dass man bequem dort Quartier nehmen kann. Bad und Toilette sind großzügig dimensioniert und werden stets in einem tadellosen Zustand gehalten. Funktioniert etwas nicht bei der Anreise, wird das Problem umgehend behoben.</t>
  </si>
  <si>
    <t>Oktober 2023</t>
  </si>
  <si>
    <t>5 Nächte</t>
  </si>
  <si>
    <t>Das Frühstücksbuffet  lässt keine Wünsche offen! Sehr gute Auswahl.</t>
  </si>
  <si>
    <t>Zentrale Lage, ausreichend Parkplätze, sauberes und ruhiges Zimmer, gutes Frühstück</t>
  </si>
  <si>
    <t>Komme gerne wieder!</t>
  </si>
  <si>
    <t>Das Hotel hat zwar auf den ersten Blick einen Retro-Charme. Jeoch mit seinen mehreren leicht verwinkelten Gebäudeteilen macht es einen sehr charmanten und wohlfühlenden Eindruck. Die Anlage ist sehr gepflegt, die Zimmer sehr sauber und der große Parkplatz ist direkt am Hotel und innenseitig gelegen. Für einen Kurztrip übers Wochenende absolut zu empfehlen.</t>
  </si>
  <si>
    <t xml:space="preserve"> 9.0 </t>
  </si>
  <si>
    <t>Historisches Hotel mit Kegelbahnen</t>
  </si>
  <si>
    <t>Abwechslungsreiches Frühstück. Zimmer sehr sauber. Für Familien geeignet. Lage zentral neben dem Inn. Check-in unkompliziert und rasch.</t>
  </si>
  <si>
    <t>Der Eierkocher funktioniert leider nicht.</t>
  </si>
  <si>
    <t>Hervorragend</t>
  </si>
  <si>
    <t>Das Hotel ist sehr zentral gelegen mit einem netten Fußweg zum zentralen Platz und nur einen Steinwurf vom Inn. Es verfügt über einen Parkplatz und Unterstellmöglichkeiten für Fahrräder. Wir waren bereits mehrmals dort auf dem Weg nach Kärnten. An einem kirchlichen Festtag würden wir von den Glocken der nahen Kirche geweckt. Ansonsten ist es herrlich ruhig.
Das Frühstück ist sehr gut und reichhaltig.</t>
  </si>
  <si>
    <t>Sehr nettes Personal,  sehr gute Betten,  nur wenige Schritte zum Inn</t>
  </si>
  <si>
    <t>Ein Besuch in Schärding lohnt sich auf alle Fälle.</t>
  </si>
  <si>
    <t>Das Hotel hatte einen Wasserschaden. Sind im Hotel Schärding untergebracht worden. Hotel mit 4 Sterne und guter Ausstattung. Super zentrale Lage im Zentrum.</t>
  </si>
  <si>
    <t>Sehr schöne Altstadt.</t>
  </si>
  <si>
    <t>Gute und günstige Unterkunft für einen Städtetrip nach Schärding</t>
  </si>
  <si>
    <t>Gute Lage, fairer Preis, WLAN, TV, 80er-Charme.</t>
  </si>
  <si>
    <t>WC und Waschbecken in getrennten Abteilen.</t>
  </si>
  <si>
    <t>Die Lage des Hotels!</t>
  </si>
  <si>
    <t>Dass es am Abend nichts zum Trinken gab. Außer am Automat.</t>
  </si>
  <si>
    <t>4 Nächte</t>
  </si>
  <si>
    <t>Fas Hotel liegt am Stadtrand von Schärding, bis an den Inn ist es nicht weit. Das Zimmer war gut und sauber. Das Frühstück war reichlich.</t>
  </si>
  <si>
    <t>Leider ist kein Restaurant im Haus wo mann zu Abend essen kann.. Man kann aber ein paar Minuten weg gut essen.</t>
  </si>
  <si>
    <t>Preis-Leistungsverhältnis war absolut in Ordnung</t>
  </si>
  <si>
    <t>Lage sehr zentral</t>
  </si>
  <si>
    <t>Schade nur, dass beim Frühstück das Brötchenangebot nicht mehr aufgefüllt wird..</t>
  </si>
  <si>
    <t>Der Biedermeier Hof ist ein ausgezeichneter Übernachtungsort für Reisende</t>
  </si>
  <si>
    <t>Reichhaltiges Buffet. Gasthof mit Charme. Zimmer zurückhaltend aber sehr gut möbliert und angenehme Grösse. Standort sehr gut, 200 m zum Inn, 300m mitten in die sehr schmucke Altstadt. Hotel hat kein Restaurant. Aber auf dem Hauptplatz in der „Silberzeile“ befindet sich das „ Lachinger“ mit Aussenplätzen auf den Stadtplatz und einer Terrasse im Stadtmauerturm: gute und preiswerte Küche!</t>
  </si>
  <si>
    <t>Schweiz</t>
  </si>
  <si>
    <t>ALLES PRIMA.</t>
  </si>
  <si>
    <t>ALLES SUPER</t>
  </si>
  <si>
    <t>Die Lage, die Einrichtung</t>
  </si>
  <si>
    <t>Der volle Aschenbecher vom wahrscheinlich vorherigen Fast</t>
  </si>
  <si>
    <t>Das Zimmer war sehr gut ausgestattet, sehr hell. Frühstück war reichhaltig und gut. Die Lage war optimal um Schärding zu Fuß zu erkunden.</t>
  </si>
  <si>
    <t>Komfortables Hotel</t>
  </si>
  <si>
    <t>Wir nutzten diese Unterkunft zum Übernachten auf der Durchreise. Entscheidend war die Nähe zur Autobahn. Parkplätze (allerdings recht eng) befinden sich im Hof. Die Nutzung ist im Hotelpreis inbegriffen. Das Hotel befindet sich in ruhiger und bester Lage zum Stadtzentrum, das in wenigen Gehminuten erreichbar ist. Unser Zimmer befand sich im modernen Trakt im Innenhof, war großzügig und modern eingerichtet. Das Frühstücksbuffet war sehr gut und reichhaltig.
Wir können das Hotel auf jeden Fall weiterempfehlen.</t>
  </si>
  <si>
    <t>Wir hatten ein tollen Aufenthalt.</t>
  </si>
  <si>
    <t>Das Frühstück war gut! Die Lage ist top!</t>
  </si>
  <si>
    <t>Die Lage, großes Zimmer, gemütliches Bett! Der Flair des Hotels :-)</t>
  </si>
  <si>
    <t>Sehr kleines Bad und Mini Toilette Raum</t>
  </si>
  <si>
    <t>Ruhiger Ort im Herzen Schärdings</t>
  </si>
  <si>
    <t>Perfekte und ruhige Lage für die Erkundung von Schärding, zentraler Stadtplatz zu Fuß in drei Minuten erreichbar; ausgezeichnetes Frühstück, angenehmer Parkplatz, freundlicher Service</t>
  </si>
  <si>
    <t>sehr schwaches WLAN</t>
  </si>
  <si>
    <t>Hat die Erwartungen erfüllt.</t>
  </si>
  <si>
    <t>Man ist in einer Minute am Inn und in zwei Minuten in der Innenstadt. Tolle Lage!</t>
  </si>
  <si>
    <t>Man konnte im Haus nicht zu Abend essen.</t>
  </si>
  <si>
    <t>Ideale Lage um die Stadt zu erkunden und eine Innschifffahrt zu unternehmen</t>
  </si>
  <si>
    <t>Ideal als Ausgangspunkt für Radfahrten und zum Erkunden von Schärding</t>
  </si>
  <si>
    <t>Geräumiges Zimmer, sehr ruhig, Zentrumsnähe, gratis Parkplatz, Fahrradgarage</t>
  </si>
  <si>
    <t>Frühstücksraum</t>
  </si>
  <si>
    <t>Hübsch</t>
  </si>
  <si>
    <t>Gemütliches Ambiente mit kurzen Wegen zum Inn oder in die feine Innenstadt.
Praktische Fahrradgarage und für Fahrradreisende günstig gelegen...</t>
  </si>
  <si>
    <t>Es gibt leider keine Abendkarte mehr, sodass man außer Haus muss.</t>
  </si>
  <si>
    <t>Ich liebe alte Gebäude die eine Geschichte haben.</t>
  </si>
  <si>
    <t>August 2023</t>
  </si>
  <si>
    <t>Frühstück war reichhaltig, das Zimmer modern, sauber und zweckmäßig</t>
  </si>
  <si>
    <t>Nettes Hotel mit Frühstück. Mei  Einzelzimmer war ein Studio mit Kochgelegenheit und bequemem Boxspringbett</t>
  </si>
  <si>
    <t>Abchasien, ​Georgien</t>
  </si>
  <si>
    <t>Der Aufenthalt war im Rahmen einer Hochzeit. Wir konnten den Zimmerschlüssel früher übernehmen und das Auto am Parkplatz stehen lassen. Der Empfang war freundlich und die Hotelanlage sehr sauber. Die Zimmer sind geräumig und sauber. Haben sehr gut wenn auch nur kurz geschlafen.</t>
  </si>
  <si>
    <t>Kann nur für Übernachtung reden und dafür ist es SEHR gut.</t>
  </si>
  <si>
    <t>Wir nutzen diese Unterkunft immer zum Übernachten auf der Durchreise nach Kroatien. 
Zimmer sind geräumig und die Nähe zur Autobahn (ca. 5 Km) sind ein Pluspunkt. (Verkehr hört man nicht!)
Frühstücksbuffet ist Reichlich und es findet sich für jeden Geschmack etwas.</t>
  </si>
  <si>
    <t>Juli 2023</t>
  </si>
  <si>
    <t>Alles in einem ein empfehlenswertes Hotel</t>
  </si>
  <si>
    <t>Hat alles perfekt geklappt</t>
  </si>
  <si>
    <t>Der Wein war sehr gut, aber der Preis war uns etwas zu hoch.</t>
  </si>
  <si>
    <t>Zimmer und die Außenanlagen</t>
  </si>
  <si>
    <t>Frühstück könnte besser sein</t>
  </si>
  <si>
    <t>Wunderschönes Städtchen,</t>
  </si>
  <si>
    <t>Alles.</t>
  </si>
  <si>
    <t>Gutes bis sehr guts Mittelklassehotel. Keine wesentlichen Beanstandungen.</t>
  </si>
  <si>
    <t>K.A.</t>
  </si>
  <si>
    <t>Mitarbeiter sehr freundlich, im Zimmer alles vorhanden und sauber, Frühstücksbüffet frisch und reichhaltig.
Danke</t>
  </si>
  <si>
    <t>Die Lage des Hotels ist gut.</t>
  </si>
  <si>
    <t>Leider war nur ein Bett bezogen und es war kein Personal da, ich musste es selber beziehen.</t>
  </si>
  <si>
    <t>Juni 2023</t>
  </si>
  <si>
    <t>wir kommen jedes Jahr wieder, wir empfehlen den Biedermeier Hof.</t>
  </si>
  <si>
    <t>Frühstücksbuffet mit reichlicher Ausstattung, für jeden Geschmack etwas dabei. Zimmer sind sauber und modern eingerichtet,centrale Lage, fünf minuten zu Centrum.</t>
  </si>
  <si>
    <t>Keine Beanstandung</t>
  </si>
  <si>
    <t>Sehr gutes Frühstück</t>
  </si>
  <si>
    <t>Der Glockenschlag der Kirche alle viertel Stunde während der Nachtstunden</t>
  </si>
  <si>
    <t>Zum Übernachten reicht das Angebot!</t>
  </si>
  <si>
    <t>Die Lage!</t>
  </si>
  <si>
    <t>Bei der Ankunft bestand das Gefühl, dass Hotel wäre geschlossen. Kein Empfang und sehr reduzierter Service!</t>
  </si>
  <si>
    <t>Geräumige Zimmer, wunderschöner Innenhof, Fahrradgarage vorhanden, gutes Frühstück.  Schönes Gastzimmer.
Schlüsselentgegennahme auch nach den Öffnungszeiten war problemlos. Kommunikation mittels vom Hotel bekanntgegenener Handynummer mit dem Chef sehr gut.</t>
  </si>
  <si>
    <t>Die ältere Dame bei der Rezeption beim checkout war etwas "ruppig" und kurz angebunden. (Will nicht sagen unfreundlich...)
Das Surren und Brummen des Getränkeautomats im Gang des Neubaus war in der Nacht sehr laut (bis ins letzte Zimmer) zu hören.</t>
  </si>
  <si>
    <t>Das Hotel ist in bester Lager zum Stadtzentrum. Wenige Gehminuten entfernt.
Das Frühstück war sehr gut und wir haben uns sehr wohl gefühlt. 
Das Hotel ist auf jeden Fall weiterzuempfehlen. 
Preis Leistung ist absolut in Ordnung.</t>
  </si>
  <si>
    <t>Es hat alles gut gepasst - wir waren eine Nacht gebucht.</t>
  </si>
  <si>
    <t>Zwischenstopp auf dem Weg zum Neusiedler See</t>
  </si>
  <si>
    <t>Großes Zimmer, modern eingerichtet -wohl alles ziemlich neu -, großes Bad mit großzügiger Dusche , perfekte Lage zur Schärdinger Altstadt, sehr gutes Frühstück, bequeme Betten, freundlicher Empfang, Schärding ist ein wirklich hübscher Ort - wenn es nicht geregnet hätte</t>
  </si>
  <si>
    <t>Bei der Größe des Bades keinerlei Abstellmöglichkeit für die üblichem Badutensilien, obwohl zwischen Wand und Dusche durchaus Platz für ein Regal gewesen wäre oder auch sonst im Raum -nur ein Hocker-
Safe im Zimmer, der aber nicht funktionierte. Auf Nachfrage wurde mir gesagt, auch in den meisten anderen Zimmern würden sie nicht funktionieren, es würde sich aber niemand damit auskennen !!!   😩Meiner Meinung gehören einfach neue Batterien rein!</t>
  </si>
  <si>
    <t>Tolle Lage</t>
  </si>
  <si>
    <t>Duschen war ein graus, da nur sehr sehr wenig Wasser kam.</t>
  </si>
  <si>
    <t>Das Hotel war sauber und ansprechend. 
Der Chef beim Check In war sehr freundlich,  ebenso die Dame beim Frühstück.</t>
  </si>
  <si>
    <t>Beim Check Out sollte man auch auf freundlichkeit der Mitarbeiter setzten, sonst wird der gesamte Eindruck des Aufenthalts leider nach unten gezogen.
Die ältere Dame an der Rezeption war schon sehr unfreundlich gewesen.</t>
  </si>
  <si>
    <t>Sehr gute Lage ,Parkplatz vorhanden und Fahrad Garage vorhanden</t>
  </si>
  <si>
    <t>Das Frühstück war sehr bedürftig</t>
  </si>
  <si>
    <t>Meinen Jahresurlaub möchte ich hier nicht verbringen. Als Zwischenübernachtung jedoch top!</t>
  </si>
  <si>
    <t>Gutes Frühstücksbuffet. Auch meine Tochter, die weder Brot noch Brötchen mag, fand etwas zum Frühstück.</t>
  </si>
  <si>
    <t>Es herrscht ein etwas rauer Ton seitens des Personals. Darüber sahen wir jedoch hinweg: Menschen sind eben verschieden.</t>
  </si>
  <si>
    <t>Gute Lage und feiner Innenhof mit Garten und Terrasse</t>
  </si>
  <si>
    <t>Super Hotel Preis Leistung passt perfekt</t>
  </si>
  <si>
    <t>Sen.chef hat mit herzlich in Empfang genommen..Frühstück war sehr gut..Zimmer sehr leise ..zentral gelegen .schade das es nur mehr eine Frühstùckspension ist .sehr schönes Hotel ..und alle sehr freundlich...komme gern wieder 💐💐💐</t>
  </si>
  <si>
    <t>Perfekte und ruhige Lage in Zentrumsnähe, sehr freundliche und zuvorkommende Hoteliers, mega Frühstück das keine Wünsche offen lässt! Für uns war es eine tolle Erfahrung weshalb wir mit Sicherheit wiederkommen werden!</t>
  </si>
  <si>
    <t>Frühstück war sehr gut.</t>
  </si>
  <si>
    <t>Zu kleine Fahrradgarage.</t>
  </si>
  <si>
    <t>Haus mit besonderem Ambiente</t>
  </si>
  <si>
    <t>Zimmer top, alles sauber, freundliches Personal, gute Auswahl beim Frühstück.</t>
  </si>
  <si>
    <t>Sehr angenehmes Haus in privater, engagierter Führung mit ausgezeichnetem Frühstück und guten Betten</t>
  </si>
  <si>
    <t>Das Gebäude, der Hinterhof und die Zimmer dort, mit wunderbarer Bettwäsche und reichhaltige Frühstücksbuffet!! 
Das Zentrum ist zu Fuß über einen kleinen Weg in weniger als 10 min erreichbar. m
Personal ist ausgefallen, die Seniorchefin, die Schwierigkeiten beim Gehen hatte, hat alles bravurös gemanaget, ich bekam fast ein schlechtes Gewissen.</t>
  </si>
  <si>
    <t>Bei der Abreise, hab ich meine Zahnbürste noch im Bad gelassen, das Gepäck bereits im Auto verstaut. Ich wollte nach dem Frühstück noch die Toilette des Zimmers benützen und mir die Zähne putzen. Die Zimmermädchen haben die Zahnbürste weggeworfen. 
Am Abend gabs keine Möglichkeit mehr an Getränke zu kommen.</t>
  </si>
  <si>
    <t>Für eine Übernachtung als Zwischenstopp waren wir sehr zufrieden.</t>
  </si>
  <si>
    <t>Frühstück gut, Zimmer sauber, Lage sehr gut und zentral. Parkplätze gut und ausreichend vorhanden.</t>
  </si>
  <si>
    <t>Man muss die örtlichen Regeln</t>
  </si>
  <si>
    <t>Nahe am Inn gelegen - direkt oberhalb der Schiffslände</t>
  </si>
  <si>
    <t>Eine Schifffahrt wäre schön gewesen, war zwar angeschrieben, aber das Schiff fährt nur, wenn mehr als 10 Gäste da sind. Schade. 
Der Taxidienst macht nur Tagschichten bis Max 20 Uhr. Dann geht nix mehr…..
Das Hotel ist ab spätnachmittags nicht mehr besetzt. Also: Schlüssel nicht an der Rezeption hinterlegen. Sonst kommt man nicht mehr in’s Haus…</t>
  </si>
  <si>
    <t>Jederzeit wieder, kann man weiter empfehlen</t>
  </si>
  <si>
    <t>Super Preis-Leistung-Verhältnis, optimale Lage</t>
  </si>
  <si>
    <t>Es war alles in Ordnung.</t>
  </si>
  <si>
    <t>3 Nächte</t>
  </si>
  <si>
    <t>Der  allte modische Steil.</t>
  </si>
  <si>
    <t>Unser Zimmer hat leider kein Balkon gehabt.</t>
  </si>
  <si>
    <t>Rezivolle Anlage .... aber unfreundlich!</t>
  </si>
  <si>
    <t>Das äüßere Ambiente der recht großen (und verzweigten) Hotelanlage ist sehr nett und einladend gestaltet. Das Zimmer war zweckmäßig ausgestattet, die Lage ruhig. Sehr gute Frühstücksauswahl. Die Schärdinger Alstadt ist in weniger als 5 Gehminuten zu erreichen.</t>
  </si>
  <si>
    <t>Zimmer war dunkel und bot kaum Tageslicht. Das Hotel wird offenbar von einem älteren (Ehe?) Paar geleitet. Die Freundlichkeit lässt (wie in anderen Rezensionen schon beschrieben) tatsächlich zu wünschen übrig und entspricht nicht mehr dem heutigen Dienstleistungsverständnis. Das selbstgerechte (und nicht den Realitäten entsprechende) Verhalten der Seniorchefin sollte man als Gast übersehen .... oder sich für eine andere Unterkunft entscheiden.</t>
  </si>
  <si>
    <t>Das Hotel ist Super. Bestens gelegen und was uns wichtig war, mit Parkplätzen direkt auf dem Hof.  Die Besitzerin ist eine ältere Dame und leider sehr unfreundlich. Ihr Sohn hingegen sehr freundlich und bemüht. Leider sind wir als erstes von der Dame "begrüßt " worden... für eine Nacht wirklich Top. Allerdings würde ich dort auch (dem unfreundlichen  Empfang geschuldet) nicht wirklich viel länger verbringen wollen.</t>
  </si>
  <si>
    <t>Ein sehr schönes Zimmer in ruhiger Lage. Tolles vielseitiges Frühstück. Parkpkatz in der Hotelanlage.</t>
  </si>
  <si>
    <t>Nichts besonderes</t>
  </si>
  <si>
    <t>Unfreundliches Personal.
Nicht das bekommen, was ich gebucht habe.
Darstellung der Zimmer stimmte mit der Buchung nicht überein.</t>
  </si>
  <si>
    <t>Wir kamen spät am Abend und fuhren früh wieder weg, hatten also nicht viel Zeit im Hotel. Aber alles hat gut funktioniert,  Zimmer sauber.</t>
  </si>
  <si>
    <t>Gute Lage, sauber und nett!</t>
  </si>
  <si>
    <t>Gute Lage</t>
  </si>
  <si>
    <t>Am Abend nach 20 Uhr bekommt man nichts mehr zu trinken, auch kein Getränkelühlschrank da.
Kirchenglocken störend (jede 1/4 Stunde  Glockenschläge)</t>
  </si>
  <si>
    <t>Schöne große saubere Zimmer großes Bad.</t>
  </si>
  <si>
    <t>Brot vom Vortag beim Frühstück unfreundliche Seniorchefin.</t>
  </si>
  <si>
    <t>Gutes Hotel für eine Schärdingbesichtigung</t>
  </si>
  <si>
    <t>Nettes, geschichtsträchtiges Hotel. Relativ großes Zimmer, gute Betten, funktionales und ziemlich neues Badezimmer. Ordentliches Frühstück. 
Preis-Leistungsverhältnis ist sehr gut.</t>
  </si>
  <si>
    <t>Die Zimmer sind schön, geräumig und sauber. Große Auswahl beim Frühstücksbuffet. Die Lage des Hotels ist sehr gut, kurzer Fußweg ins wunderschöne Zentrum von Schärding und zum Ufer des Inns. Personal freundlich. Parkplatz im Hof.</t>
  </si>
  <si>
    <t>Wir hatten nichts zu bemängeln.</t>
  </si>
  <si>
    <t>Es gab nichts zu beanstanden. Besonders geeignet für Radfahrer.</t>
  </si>
  <si>
    <t>Lage perfekt, nur wenige Minuten bis zum Stadtkern und trotzdem ruhig. Frühstücksbuffet lies keine Wünsche offen. Preis-Leistung nicht zu überbieten.</t>
  </si>
  <si>
    <t>Empfehlenswerte Unterkunft für Radreisende.</t>
  </si>
  <si>
    <t>Zentrale Lage am Innradweg in der Altstadt. Komfortabel und freundlich.</t>
  </si>
  <si>
    <t>Alles in Ordnung.</t>
  </si>
  <si>
    <t>Erfüllt nicht die Erwartungen</t>
  </si>
  <si>
    <t>Hübsche  kleine Stadt, hübsches Hotel. 
Diese Bewertung schreibe ich im Namen meines Bruders, für den ich gebucht hatte.</t>
  </si>
  <si>
    <t>Keine Möglichkeit irgendetwas einzukaufen, kein Restaurant im Hotel, kein Aufzug, obwohl mit "behindertengerecht" geworben wird, ältere Dame an der Rezeption für diesen Job nicht (mehr) geeignet, eine mißmutige schlecht gelaunte Person, glaubt, ich könnte die Kartenzahlung nicht allein vornehmen, weil sie mir die Karte aus der Hand nahm.</t>
  </si>
  <si>
    <t>Sehr gutes Quartier, um die schöne Stadt Schärding zu erkunden.</t>
  </si>
  <si>
    <t>Sehr günstige Lage direkt an der Altstadt, gute Parkmöglichkeiten am Haus. Frühstücksauswahl ausgezeichnet.</t>
  </si>
  <si>
    <t>Zimmerzugang nur über Treppen möglich.</t>
  </si>
  <si>
    <t>Entspannend</t>
  </si>
  <si>
    <t>Sehr nette Unterkunft, z. T. etwas old fashioned. Sehr sauber</t>
  </si>
  <si>
    <t>Leider Obstsalat aus der Dose, sonst Frühstück ausreichend und lecker</t>
  </si>
  <si>
    <t>Sehr schöne, gepflegte Anlage. Zimmergröße passt. Frühstück vielseitig. Mit wenigen Schritten ist man direkt im Zentrum der Stadt.</t>
  </si>
  <si>
    <t>Auf Anfrage wurde uns mitgeteilt, dass es kein Problem wäre das Auto eine Woche nach Check-out auf dem Parkplatz stehen zu lassen. Bei Abreise wurde uns mitgeteilt, dass eine tägliche Parkgebühr anfällt.
Das Personal beim Frühstück war sehr unfreundlich.</t>
  </si>
  <si>
    <t>Ein recht angenehmes Hotel, Zimmer sauber und nett möbliert, ruhige Lage, genügend Parkplätze, das kleine Zentrum von Schärding ist leicht zu Fuss zu erreichen.
Zum Personal kann ich nichts sagen, weil wir ausschließlich mit einer recht betagten Dame (Besitzerin?) an der Rezeption zu tun hatten.</t>
  </si>
  <si>
    <t>Mai 2023</t>
  </si>
  <si>
    <t>sehr gut für Zwischenstopp und Kurzurlaub , hübsche kleine Stadt</t>
  </si>
  <si>
    <t>sehr schön gelegen nah am Fluss</t>
  </si>
  <si>
    <t>das am Abend alles geschlossen war</t>
  </si>
  <si>
    <t>Sehr gute Lage zur Stadt</t>
  </si>
  <si>
    <t>Hotel liegt sehr schön direkt am Stadtkern….waren alle im Neubau untergebracht….sehr geräumige große , saubere Zimmer mit Balkon, Fahrradgarage , Getränkekühlschrank vorhanden, sehr leckeres Frühstück mit allem was man braucht, nettes Personal, gute Lage Einstieg Donauradweg…wir haben uns sehr wohl gefühlt</t>
  </si>
  <si>
    <t>Die Lage</t>
  </si>
  <si>
    <t>Wir dachten, dass im Preis das Frühstück inkludiert war.Aber leider mussten wir für das Frühstück bezahlen.Anderen Gästen ging es gleich.Sie mussten für das Frühstück ebenso bezahlen.</t>
  </si>
  <si>
    <t>Sauberkeit, Personal war sehr freundlich, hilfreich.</t>
  </si>
  <si>
    <t>Modernes grosses Zimmer.  Sauber. Schöne Räumlichkeiten,  tolles Hotel...chic schon von aussen. Frühstück war gut !</t>
  </si>
  <si>
    <t>Der Empfang "wirkte" etwas unfreundlich und schroff. Glaub aber das wirkte nur so und war ein ganz freundlicher Mensch...</t>
  </si>
  <si>
    <t>Freundlich, sauber, gute Lage und unkompliziert.</t>
  </si>
  <si>
    <t>Keine Überdachungen für Motorradl.</t>
  </si>
  <si>
    <t>Zentrale Lage, klassisches Haus, Parkmöglichkeiten, besonderer Charme</t>
  </si>
  <si>
    <t>Perfekt für eine Geschäftsnächtigung und für einen Städtetrip</t>
  </si>
  <si>
    <t>Superrasche Antworten beim Chatten. Auf Wünsche wurde eingegangen.
Tolle zentrale Lage. Ein Haus mit Geschichte - das sieht und merkt man. Ruhiges sauberes Zimmer. Angenehmes Bett. Parkplatzsituation ist perfekt.</t>
  </si>
  <si>
    <t>Tolle Lage nahe zum Zentrum von Schärding</t>
  </si>
  <si>
    <t>Auf Grund der guten Lage für eine Geschäftsreise hatte ich nun ein weiteres mal ein Zimmer genommen,
die Dame am Empfang war wieder sehr unfreundlich und ungehalten, insbesondere als ich zur Regelung der für mich komplett unbekannten Elektroradiatoren nachgefragt hatte.
Der Sohn und anscheinend auch Inhaber des Hotels war wiederum sehr bemüht und wirklich sehr freundlich und entgegen
kommend, was den Aufenthalt somit doch eher positiv in Erinnerung zurück lässt.
Die Zimmer sind schön eingerichtet, das Frühstücksbuffet bietet ausreichend Auswahl.</t>
  </si>
  <si>
    <t>siehe oben</t>
  </si>
  <si>
    <t>März 2023</t>
  </si>
  <si>
    <t>Wir übernachten hier seit vielen Jahren und kommen immer wieder gerne hier her.</t>
  </si>
  <si>
    <t>Waren nur 1 Nacht hier, freundlicher Empfang, gutes Frühstück, es hat alles gepasst</t>
  </si>
  <si>
    <t>Für die Durchreise geeignet</t>
  </si>
  <si>
    <t>Die Lage war gut und das Frühstück war ausreichend.</t>
  </si>
  <si>
    <t>Das Haus ist ziemlich in die Jahre gekommen. Das Restaurant war leider geschlossen, anders als im Internet angegeben.</t>
  </si>
  <si>
    <t>Historisches Hotel und ebenso geführt</t>
  </si>
  <si>
    <t>von Aussen wunderschönes historisches Hotel. Zimmer für diese Kategorie okay, Frühstück auch. Genug Parkplätze, separates Fahrradhäuschen mit Steckdosen für E-Bikes.</t>
  </si>
  <si>
    <t>Die Dame am Empfang, gefühlt uralt, ist weder freundlich noch interessiert. Ist das nicht menschenverachtend, eine so alte Frau noch arbeiten zu lassen? Innenräume müssten renoviert werden, alles einfach alt. Leider kein Restaurant, keinen Aufzug, keine Ladestation für E-Autos.</t>
  </si>
  <si>
    <t>Schönes Ensemble, sehr gutes Preis-Leistungs-Verhältnis.</t>
  </si>
  <si>
    <t>Ambiente und ausreichend Parkplätze</t>
  </si>
  <si>
    <t>Frühstück wurde nicht nachgefüllt</t>
  </si>
  <si>
    <t>angenehm und unkompliziert</t>
  </si>
  <si>
    <t>ich habe kein WLAN benützt, Frühstück für jeden ausreichend und alles vorhanden, Zimmer und Ausstattung tip top</t>
  </si>
  <si>
    <t>es gibt nichts auszusetzen, ich würde wieder dort Unterkunft nehmen</t>
  </si>
  <si>
    <t>Feines, angenehmes Hotel in Zentrumsnähe mit ruhigem Zimmer</t>
  </si>
  <si>
    <t>Schönes helles Zimmer in einem gut bürgerlichen Hotel,  in absoluter Zentrumsnähe. Frühstück war fein und ausreichend für berufsreisende mit Beginn um 7.30 Uhr vielleicht ein wenig spät.</t>
  </si>
  <si>
    <t>Perfekt für einen Kurzurlaub !</t>
  </si>
  <si>
    <t>Tolle Lage &amp; alles was man braucht !</t>
  </si>
  <si>
    <t>Super Lage, bequeme große Betten, gratis Parkplatz, ruhiges Zimmer mit Balkon, tiptop sauber.</t>
  </si>
  <si>
    <t>Februar 2023</t>
  </si>
  <si>
    <t>Nettes Hotel, direkt in dem Städtchen.</t>
  </si>
  <si>
    <t>Nettes, grosses Hotel. 4 Bett Zimmer war geräumig.
Gab und ein zweites Zimmer dazu.</t>
  </si>
  <si>
    <t>Hätten ne Kegelbahn, war geschlossen. NebensIson.</t>
  </si>
  <si>
    <t>Die Hotelbshreibung bei Boocking com sollt1e überarbeitet werden. Das Restaurant ist bereits seit längerem geschlossen.</t>
  </si>
  <si>
    <t>freundliches Personal</t>
  </si>
  <si>
    <t>November 2022</t>
  </si>
  <si>
    <t>Die Abwicklung war unkompliziert. Es war keine Vorauszahlung notwendig und es gab eine Stornomöglichkeit. 
Die Zimmer waren sehr sauber und schlicht eingerichtet. Auch ein Parkplatz stand kostenfrei zur Verfügung.
Das Frühstück war reichhaltig.</t>
  </si>
  <si>
    <t>Dezember 2022</t>
  </si>
  <si>
    <t>Zentrumnähe. Großer Innenhof mit Parkplätzen. Großes Zimmer.</t>
  </si>
  <si>
    <t>Zufrieden</t>
  </si>
  <si>
    <t>Gutes Preis-/Leistungsverhältnis. Sehr gutes Frühstück</t>
  </si>
  <si>
    <t>Etwas in die Jahre gekommen. Als Zwischenübernachtung ca. 12 KM bis zur Autobahn.</t>
  </si>
  <si>
    <t>Oktober 2022</t>
  </si>
  <si>
    <t>Lage, Parkplatz, freundliches Personal, gutes Frühstück</t>
  </si>
  <si>
    <t>sehr zentral und für 2-3 tage kurz aufenthalt geeignet</t>
  </si>
  <si>
    <t>Die ältere Frau an der rezeption, sehr schlecht gelaunt und auch die tonlage unangenehm.
Ich hatte die Unterkunft bereits bezahlt (mit bestätigung) sie meinte nein ist nicht bezahlt hat mich dann 20-25min aufgehalten.</t>
  </si>
  <si>
    <t>Ideale Übernachtungszahlen Möglichkeit für die Reise nach Kroatien</t>
  </si>
  <si>
    <t>Gutes Frühstück, ausreichend Parkplätze, späte Anreise unproblematisch, Mehrbettzimmer für Familien</t>
  </si>
  <si>
    <t>Hotel in zentraler Lage, ansprechendes rustikales Ambiente im Restaurant, nettes zuvorkommendes Personal und Besitzer, gutes reichhaltiges Frühstück. Wir waren sehr zufrieden und kommen gern wieder</t>
  </si>
  <si>
    <t>September 2022</t>
  </si>
  <si>
    <t>die Kirchenglocken sind sehr laut</t>
  </si>
  <si>
    <t>Sehr zufrieden!</t>
  </si>
  <si>
    <t>Gute Lage, schönes Frühstück, ordentliches Zimmer, Parkplatz vor dem Haus - alles o.k.</t>
  </si>
  <si>
    <t>August 2022</t>
  </si>
  <si>
    <t>Gute Lage am Rande der Altstadt.  Nur wenige Minuten zu Fuss zum Inn und Altstadt.  Unser Zimmer war zum Innenhof. Sehr ruhig. Parkplätze im Innenhof kostenlos. 
Das Hotel ist in altem Gemäuer mit flair.</t>
  </si>
  <si>
    <t>Personal etwas schroff. Frühstücksbuffet solala</t>
  </si>
  <si>
    <t>Gelungen.</t>
  </si>
  <si>
    <t>Einfach schön. Hervorragende Betten.</t>
  </si>
  <si>
    <t>Griechenland</t>
  </si>
  <si>
    <t>Gutes Hotel in zentraler Lage</t>
  </si>
  <si>
    <t>Das Zimmer und Bad war ausreichend.
Das Frühstück ist sehr umfangreich in gemütlicher Atmosphäre.
Das Hotel liegt sehr zentral zum Hauptplatz
Guter hauseigener Parkplatz</t>
  </si>
  <si>
    <t>Der Empfang an der Rezeption war sehr kühl.
Keine Hilfestellung bei Gepäck !!.</t>
  </si>
  <si>
    <t>Das Hotel ist ok, aber nicht herzlich</t>
  </si>
  <si>
    <t>sehr gute Lage
separater Fahrradschuppen</t>
  </si>
  <si>
    <t>Frühstück zu teuer; Ausstattung schon älter
Dame an der Rezeption unfreundlich 
Kirchenglocken läuteten die ganze Nacht</t>
  </si>
  <si>
    <t>Super, kommen gerne wieder.</t>
  </si>
  <si>
    <t>Sehr gutes Frühstück. Perfekte Lage.</t>
  </si>
  <si>
    <t>6 Nächte</t>
  </si>
  <si>
    <t>Passend für Kurzaufenthalt</t>
  </si>
  <si>
    <t>Ruhiges Zimmer, genug Parkplätze, 5 Gehminuten ins Zentrum, gutes Frühstück</t>
  </si>
  <si>
    <t>Älteres Haus, jedoch gut gepflegt</t>
  </si>
  <si>
    <t>eine Uhr beim Eierkocher habe ich vermisst</t>
  </si>
  <si>
    <t>In Schärding würden wir wieder dieses Hotel buchen</t>
  </si>
  <si>
    <t>Die Seniorchefin ist zwar sehr dominant, war aber sehr zuvorkommend. Es gab ein Problem, was ich im Nachhinein von Deutschland mit dem Juniorchef gut telefonisch klären konnte. Jederzeit immer wieder dieses Hotel,wenn wir in Schärding Übernachtung brauchen. Die Lage war sehr gut und die Kirchenglocken gehören zu Österreich.  Das Frühstück war sehr schön hergerichtet, zwar übersichtlich, aber hat unsere Erwartungen erfüllt.  Auch das Zimmer war sehr sauber und freundlich eingerichtet. Wir fühlten uns sehr wohl.</t>
  </si>
  <si>
    <t>es gibt noch österreichische Gastfreundschaft!</t>
  </si>
  <si>
    <t>Lage, Biedermeierstil, Kirchturm Glockengeläut</t>
  </si>
  <si>
    <t>Treppen/Stufen leider , aber nicht zu ändern</t>
  </si>
  <si>
    <t>war ausreichend</t>
  </si>
  <si>
    <t>gerne wieder</t>
  </si>
  <si>
    <t>Frühstück reichhaltig,von allen etwas,Zimmer modern eingerichtet und sauber,Hotel ligt zentral und in ruhiger Lage.</t>
  </si>
  <si>
    <t>Schönes Hotel, aber sehr schlechte Erinnerung an das Auschecken...</t>
  </si>
  <si>
    <t>Das Hotel ist sehr zentral gelegen, man ist auf kurzem Wege schnell in der wunderschönen Altstadt. (es gibt eine "Gartentür" über die man ganz schnell zu Fuß in die Altstadt kommt) Das Frühstück war gut und die Räumlichkeiten ebenfalls.</t>
  </si>
  <si>
    <t>Morgens beim Auschecken hat uns eine 87-jährige Dame empfangen (die Besitzerin?), es ging alles etwas langsam und ihr Gehör war nicht mehr so gut (aber das gesteht man einer Person in diesem Alter gern zu).
Was aber gar nicht ging: In einem unfreundlichen Ton erklärte sie uns beim Auschecken, dass man doch wohl 9 Monate im Voraus nicht buchen könne (wir hatten im Dezember 2021 für September 2022 gebucht), das wäre ja unmöglich von uns, da doch die Kosten zwischenzeitlich enorm gestiegen wären - so etwas würde sie in Zukunft nicht mehr gelten lassen, sie würde alles über Booking.com stornieren. Ja, so war unser Abgang in diesem Hotel - das Letzte bleibt einem ja bekanntlich immer besonders in Erinnerung - da kann das Zimmer gut gewesen sein, das Frühstück und die Lage gepasst haben, aber dieser Ausklang war sehr unschön.</t>
  </si>
  <si>
    <t>Sauberkeit, Freundlichkeit und die Lage!</t>
  </si>
  <si>
    <t>Es gab nichts auszusetzen.</t>
  </si>
  <si>
    <t>Den Biedermeier Hof jederzeit zu empfehlen</t>
  </si>
  <si>
    <t>Frühstück vom reichhaltigen Buffet. Aufschnitt,Käse,Müsli,verschiedene Marmeladen ec. Zimmer sauber und modern eingerichtet. Ruhige Lage,reichlich Parkplätze</t>
  </si>
  <si>
    <t>die Lage ist top,eigene Parkplätze.</t>
  </si>
  <si>
    <t>beim Frühstück gab es keine frischen Brötchen(sollte ajch am Sonntav möglich sein)</t>
  </si>
  <si>
    <t>Die Lage ist optimal, 5 min. Fußweg zur sehenswerten Innenstadt. Kostenloser Parkplatz.</t>
  </si>
  <si>
    <t>nächstes Mal woanders</t>
  </si>
  <si>
    <t>Behandlung an Rezeption war inquisitorisch und lehrmeisterhaft unangenehm. Ich durfte das zweite Brötchen, das ich mir geschmiert hatte aber nicht mehr frühstücken konnte, nicht mitnehmen, andere aßen 4 Brötchen</t>
  </si>
  <si>
    <t>Nichts auszusetzen</t>
  </si>
  <si>
    <t>Die Semmel zum Frühstück waren nicht mehr frisch sonst war alles 👌 🆗️</t>
  </si>
  <si>
    <t>würde wieder buchen</t>
  </si>
  <si>
    <t>gute Auswahl</t>
  </si>
  <si>
    <t>ja</t>
  </si>
  <si>
    <t>Wir waren rundum zufrieden!</t>
  </si>
  <si>
    <t>Frühstück super.Zimmer etwas klein aber für 1 Nacht ausreichend gross.Lage zur Innenstadt sehr gut!</t>
  </si>
  <si>
    <t>Hat gepasst und Schärding ist eine Reise wert.</t>
  </si>
  <si>
    <t>Alles war ok. Auch das Frühstück!</t>
  </si>
  <si>
    <t>Zimmer sollten sauberer sein (auch in den 
Ecken an der Decke). Und ein Fliegengitter 
wäre nicht schlecht</t>
  </si>
  <si>
    <t>Zimmer und Lage super , Frühstück war ausgezeichnet</t>
  </si>
  <si>
    <t>Sehr gute Lage, Zimmer freundlich und sauber. Frühstück war sehr gut und ausreichend</t>
  </si>
  <si>
    <t>Schön solide "altmodisch" ohne Schnickschnack</t>
  </si>
  <si>
    <t>Sobald der Duschboden voll Wwasser läuft, wird er extrem rutschig und man riskiert einen Genickbruch
Ein kleiner Kühlschrank im Zimmer wäre wünschenwert</t>
  </si>
  <si>
    <t>Gute Lage, sauberes Hotel mit freundlichen Mitarbeitern und gutem Frühstück</t>
  </si>
  <si>
    <t>Juli 2022</t>
  </si>
  <si>
    <t>-Lage
-Personal 
-Zimmer
-reichhaltiges Frühstück</t>
  </si>
  <si>
    <t>Nichts zu beanstanden</t>
  </si>
  <si>
    <t>Mitten in der Stadt, sehr Gute Lage, freundliches Personal</t>
  </si>
  <si>
    <t>Hotel gut, aber unfreundlicher Empfang</t>
  </si>
  <si>
    <t>Angenehme Zimmergröße, Bad und WC getrennt, Betten sehr bequem, gute Lage, Frühstück ok.</t>
  </si>
  <si>
    <t>Wenn die von Booking.com angegebenen Check-in-Zeiten seitens des Hotels nicht eingehalten werden können, erwarte ich eine Vorabinformation und nicht einen Zettel vor der Tür.
Wie auch in anderen Bewertungen zu lesen ist, ist die Dame, die den Check-in durchführt, nun sagen wir mal "strange". Hatte selten einen derartig abweisenden, grußlosen Empfang, der einem nicht das Gefühl gab, als Gast willkommen zu sein. Der bei der Abreise anwesende Chef war jedoch ok.</t>
  </si>
  <si>
    <t>SonstAlles OK</t>
  </si>
  <si>
    <t>Zimmer war sehr sauber. Frühstück sehr ausreichend .Lage ist sehr gut .
Wir hatten 3 schöne Tage</t>
  </si>
  <si>
    <t>Leider stören die Glockenschläge der Kirche den Schlaf aber dafür kann der Besitzer nichts</t>
  </si>
  <si>
    <t>Sehr nah an der Stadt gelegen, Kirche zwar in der Nähe aber kein Ding 👍
Trotz der vielen schlechten Bewertungen, waren wir sehr zufrieden</t>
  </si>
  <si>
    <t>Leider keine Gaststätte mehr, aber es gibt genug Möglichkeiten in der Stadt</t>
  </si>
  <si>
    <t>Gutes Hotel, top Lage aber nervige Kirche !</t>
  </si>
  <si>
    <t>Überaus freundliches Personal, sehr nett !</t>
  </si>
  <si>
    <t>Nervige katholische Kirche in unmittelbarer Nähe - die ganze Nacht das Gebimmel der Turmuhr und am Samstag um 7 Uhr früh wurden wir mit vollem Geläut aus dem Schlaf gerissen !!</t>
  </si>
  <si>
    <t>Das  Hotel liegt gut in fußläufig zum Zentrum.
Das Bett, sehr bequem. Zimmer und Bad im Nebengebäude frisch renoviert.
Klimaanlage oder Ventilator wäre allerdings klasse gewesen. Parkplätze stehen ausreichend zur Verfügung. Beim Frühstück gab es alles was da zugehört. Gute Auswahl und Qualität. Wir würden dieses Hotel wieder buchen.</t>
  </si>
  <si>
    <t>Schönes, sauberes Hotel. Gutes und reichhaltiges Frühstück. Zentrumsnahe aber ruhige Lage.</t>
  </si>
  <si>
    <t>Frühstück und Personal sehr gut</t>
  </si>
  <si>
    <t>Die Lage ist etwas unangenehm, da die nahe Kirch durch die Schläge der Uhr und das Läuten der Glocken um 7 Uhr früh stört</t>
  </si>
  <si>
    <t>Ein gutes 3 Sterne Hotel</t>
  </si>
  <si>
    <t>das gesamte Haus, Zimmer,Flur,Frühstücksräume haben einen eigenen Charakter; gleichzeitig strahlt es was familiäres, bodenständiges aus. Wir waren positiv überrascht.</t>
  </si>
  <si>
    <t>Sehr freundlich und gute Parkmöglichkeit. Die Lage ist klasse da sofort in Zentrumsnähe.</t>
  </si>
  <si>
    <t>Tolles Hotel in zentraler Lage</t>
  </si>
  <si>
    <t>Frühstück war reichlich</t>
  </si>
  <si>
    <t>Neu eingerichtetes Zimmer im Neubau. Sehr schön. Bequemes Bett. Alles sehr sauber.</t>
  </si>
  <si>
    <t>Tolle Lage, schöne Stadt, wirklich nette Inhaberfamilie, Frühstück gut</t>
  </si>
  <si>
    <t>Super Lage und gut zu erreichen in einer wunderschönen Stadt, sehr sehr netter Geschäftsführer und Senior-Chefin (mein Sohn bekam sogar 2 Batterien für sein Spielzeug geschenkt und wir durften wegen früherer Anreise sogar eher aufs Zimmer - vielen lieben Dank nochmals dafür), beim Frühstück ist für jeden etwas dabei, Zimmer im Haupthaus sind ok.</t>
  </si>
  <si>
    <t>Wer Ruhe beim Schlafen benötigt, sollte im Hauptgebäude ein Zimmer zum Innenhof buchen.</t>
  </si>
  <si>
    <t>Juni 2022</t>
  </si>
  <si>
    <t>Die Zimmer sind sehr schön, Personal dafür sehr unfreundlich.</t>
  </si>
  <si>
    <t>Das Personal und wie mit Gästen umgegangen wird.</t>
  </si>
  <si>
    <t>Sehr nahe am Zentrum, Frühstück gut, Zimmer sehr groß und, sauber und gut</t>
  </si>
  <si>
    <t>bei der  Anmeldung war die Dame etwas sehr unwirsch</t>
  </si>
  <si>
    <t>Sehr schönes Hotel mit toller Lage.</t>
  </si>
  <si>
    <t>Tolle Lage , Frühstück war ausreichend . Wir haben das Hotel als Zwischenziel genutzt,perfekt.Unser Zimmer hat die Erwartungen übertroffen.</t>
  </si>
  <si>
    <t>ok</t>
  </si>
  <si>
    <t>Schönes Zimmer, ruhig.</t>
  </si>
  <si>
    <t>Frühstück etwas lieblos.</t>
  </si>
  <si>
    <t>Gutes Frühstück, mit wenigen Schritten am Marktplatz des Städtchens, wenige Meter zur Inn, Radweg  zur Passau -Wien Route</t>
  </si>
  <si>
    <t>Rezeption etwas schwerfällig</t>
  </si>
  <si>
    <t>Sehr unkomplizierte Rezeption, alte Schule</t>
  </si>
  <si>
    <t>Mängelbeseitigung dauert zu lange .
Bei uns nicht erledigt.
Wenn man für 3 Personen bucht ,kann man auch für 3 die Handtücher erwarten.</t>
  </si>
  <si>
    <t>immer wieder gerne</t>
  </si>
  <si>
    <t>Frühstück war letztes Mal überragend. Diesmal nicht so. Wenig Auswahl</t>
  </si>
  <si>
    <t>Das eigentliche Zimmer war okay.</t>
  </si>
  <si>
    <t>Dreibettzimmer okay, aber die Toilette war kaum zu benutzen da sie mehr als eng war. Kein abentlicher Barbetrieb, keine Möglichkeit abends ein Getränk zu bekommen. Beim Frühstück wurde  kaum nachgelegt.</t>
  </si>
  <si>
    <t>Schärding ist immer eine Reise wert!</t>
  </si>
  <si>
    <t>Die sauberen Zimmer und die Lage in Schärding.</t>
  </si>
  <si>
    <t>Ein Frühstück zu diesem Preis wäre fein gewesen.</t>
  </si>
  <si>
    <t>Love 💖 Schärding</t>
  </si>
  <si>
    <t>Die zentrale Lage im historischen Zentrum von Schärding und gleichzeitig sehr nahe der Schiffsanlegestelle ist besonders hervorzuheben. Speziell erwähnenswert ist auch seine Ausrichtung als radfahrerfreundliche Unterkunft, gibt es doch in der näheren &amp; weiteren Umgebung einiges zu erkunden. Gefallen hat mir auch die Einbindung neuer "Bauteile" in das historische Ensemble der ehemaligen Stadtwache - sehr stimmig.</t>
  </si>
  <si>
    <t>Bis auf die Rechnung, alles super.</t>
  </si>
  <si>
    <t>Ausstattung wirklich gut, helle Zimmer und sehr zentral gelegen.</t>
  </si>
  <si>
    <t>Rechnung ist leider immer wieder Chefsache, das ist lästig. Ich brauche als Außendienst eine Rechnung für die Reisekosten. Wenn dieses Problem gelöst ist, wäre es ein tolles Hotel für mich.</t>
  </si>
  <si>
    <t>Zimmer super sauber, Frühstück sehr gut, Lage ausgezeichnet, großer Parkplatz!</t>
  </si>
  <si>
    <t>Leider kein Restaurantbetrieb</t>
  </si>
  <si>
    <t>Mai 2022</t>
  </si>
  <si>
    <t>Wir würden jederzeit wieder kommen. Das Hotel eignet sich auch gut für einen längeren Aufenthalt.</t>
  </si>
  <si>
    <t>Wir hatten ein helles, geräumiges Zimmer im Nebengebäude (Neubau), mit kleinem Tisch und Sitzgelegenheit für zwei Personen. Der Balkon - ebenfalls mit Tischchen und zwei Stühlen - lag zum Hof. Die Fahrräder konnten wir in einer eigens dafür vorgesehenen Garage unterbringen.</t>
  </si>
  <si>
    <t>Es gab nichts zu beanstanden.</t>
  </si>
  <si>
    <t>Die Frühstücksauswahl ist sehr reichhaltig und gut. Die Lage ist sehr Zentral und das Zentrum ist zu Fuß in 5min zu erreichen.</t>
  </si>
  <si>
    <t>März 2022</t>
  </si>
  <si>
    <t>War alles wie erwartet. Sauber und das Frühstück gut und sehr ausreichend.</t>
  </si>
  <si>
    <t>Kurzer Aufenthalt</t>
  </si>
  <si>
    <t>Das Zimmer war hell, modern und sauber. Das Personal hat für unsere Anfragen immer gleich eine Lösung gehabt (Abstellplatz von sperrigem Gepäck bzw. Sonderwunsch beim Frühstück).</t>
  </si>
  <si>
    <t>Die Kirchturmuhr schlägt jede Viertelstunde.</t>
  </si>
  <si>
    <t>Das schöne Zimmer</t>
  </si>
  <si>
    <t>Das Hotel liegt an der Hauptstraße.</t>
  </si>
  <si>
    <t>April 2022</t>
  </si>
  <si>
    <t>Gute Lage zum Ortszentrum, ruhig</t>
  </si>
  <si>
    <t>Fahrrad-freundlich, gutes Frühstück, Preis-Leistung voll in Ordnung</t>
  </si>
  <si>
    <t>Gute Lage, fahrradfreundlich mit eigener Radgarage (e-Ladestation bei Bedarf und Pumpe), sauber, freundlich und gutes Frühstück gegen Aufpreis (12€). private Parkplätze für pkw im Hof.</t>
  </si>
  <si>
    <t>Frühstück ausgezeichnet, Personal sehr freundlich, Zimmer ruhig und sauber, Restaurant auch in Ordnung - so kommt man gerne wieder!</t>
  </si>
  <si>
    <t>Nur das Wetter.......</t>
  </si>
  <si>
    <t>Ansprechendes Hotel für Zwischenübernachtung</t>
  </si>
  <si>
    <t>Sehr grosses Zimmer, sehr sauber.
Als Zwischenstopp nach Österreich ideal.</t>
  </si>
  <si>
    <t>Der Empfang war etwas seltsam, was aber dem Alter des Personals geschuldet war. Darf man nicht überbewerten</t>
  </si>
  <si>
    <t>Große Entspannung nach anstrengender Reise. Super Zimmer, Klasse Bett, Frühstück toll, gutes Ambiente samt Stadt.</t>
  </si>
  <si>
    <t>Nix</t>
  </si>
  <si>
    <t>Im Großen und Ganzen ein sehr gutes Haus !</t>
  </si>
  <si>
    <t>Zentrale Lage,fußläufige Erreichbarkeit,angenehmes Personal....alles bestens !</t>
  </si>
  <si>
    <t>rutschiger "Boden" in der Duschkabine.</t>
  </si>
  <si>
    <t>Preis Leistung super,  Parkplätze vorhanden, zentrale Lage, schönes Bad</t>
  </si>
  <si>
    <t>DMatratze etwas durchgelegen, 
Frühstück ok,Kaffee ausbaufähig</t>
  </si>
  <si>
    <t>Schönes Hotel mit ein leckeres Frühstück</t>
  </si>
  <si>
    <t>Nichts</t>
  </si>
  <si>
    <t>Dezember 2021</t>
  </si>
  <si>
    <t>Gut für eine Übernachtung.</t>
  </si>
  <si>
    <t>Es war sauber, warm und es war gut für eine Übernachtung.</t>
  </si>
  <si>
    <t>Die alte Dame an der Rezeption war sehr abweisend und unfreundlich. Sie wusste auch nicht was eine Reservierung über Booking.com ist. Nach einem Anruf hat ein Kollege die Buchung bestätigt. Da am Morgen kein Mensch im Hotel anzutreffen war und die Rezeption verschlossen, wurde auf das Frühstück verzichtet. Keine Mensch war da um die Schlüssel abzunehmen und keiner hat sich gezeigt beim Verlassen des Hotels also haben wir den Schlüssel im Zimmer gelassen.</t>
  </si>
  <si>
    <t>November 2021</t>
  </si>
  <si>
    <t>Luxemburg</t>
  </si>
  <si>
    <t>Vom Hotel war es zu Fuß nicht weit bis ins Zentrum und man hatte einen Parkplatz auf dem Grundstück.</t>
  </si>
  <si>
    <t>Oktober 2021</t>
  </si>
  <si>
    <t>Schöner Aufenthalt mit guter Lage</t>
  </si>
  <si>
    <t>Super Lage, netter freundlicher Empfang, schönes Zimmer.
Großzügiger Frühstücksraum leider mit langen Wartezeiten auf Kaffee.</t>
  </si>
  <si>
    <t>Frühstück könnte besser sein.</t>
  </si>
  <si>
    <t>Hotel zum guten Preis</t>
  </si>
  <si>
    <t>Das Hotel liegt einige Minuten zu Fuss vom Zentrum entfernt. Das Zimmer ist entsprechend gross, alles ist sauber. Frühstück ist ausreichend, es steht alles zur Verfügung.</t>
  </si>
  <si>
    <t>September 2021</t>
  </si>
  <si>
    <t>Wir haben in dies4em Hotel schon 3 mal genächtigt und waren wie immer zufrieden!</t>
  </si>
  <si>
    <t>August 2021</t>
  </si>
  <si>
    <t>Top Lage und sehr sauber</t>
  </si>
  <si>
    <t>Alles schon etwas in die Jahre gekommen</t>
  </si>
  <si>
    <t>Preis Leistung in Ordnung, aber nichts Besonderes</t>
  </si>
  <si>
    <t>Alles dem Preis angemessen, aber nichts Besonderes. Frühstück verhältnismäßig vielfältig, aber qualitativ unterer Durchschnitt. Lage sehr gut, Sauberkeit in Ordnung. Hotel wirkt aber abgewohnt.</t>
  </si>
  <si>
    <t>siehe oben.</t>
  </si>
  <si>
    <t>Insgesamt jedoch ein sehr angenehmer Aufenthalt.</t>
  </si>
  <si>
    <t>Großzügige Ausstattung, viel Platz, angenehm: Bad und Toilette getrennt. Extra-Garage für Fahrräder mit der Möglichkeit, e-Bikes wieder aufzuladen.</t>
  </si>
  <si>
    <t>Die Aufsichtsperson beim Frühstücksbuffet, die fragte, ob man wirklich noch eine dritte Scheibe Käse braucht. Verständlich vor dem Hintergrund, dass mancher Gast sich den Teller voll lädt und dann die Hälfte übriglässt. Aber doch ein wenig irritierend, wenn man so direkt gefragt wird.</t>
  </si>
  <si>
    <t>Gute Lange zwischen Inn und Stadtkern. Fahrradfreundlich</t>
  </si>
  <si>
    <t>Lage, Freundlichkeit des Personals</t>
  </si>
  <si>
    <t>Badezimmertür durchsichtig</t>
  </si>
  <si>
    <t>Das Hotel hat eine gute Lage und ist als Zwischenstopp auf dem Weg nach Kroatien ideal.</t>
  </si>
  <si>
    <t>Das Hotelpersonal war nicht in der Lage ein Rechnung auszustellen, ich habe lediglich ein Zahlungsbeleg erhalten.</t>
  </si>
  <si>
    <t>Alles was man braucht.</t>
  </si>
  <si>
    <t>Sehr gute Lage.. sehr zentral zum Zentrum und trotzdem sehr ruhig ..gemütliches Ambiente.. gutes Frühstück..</t>
  </si>
  <si>
    <t>Als Zwischenstopp ideal</t>
  </si>
  <si>
    <t>Preis-Leistung stimmt. Gut gelegen, wenn man einen Zwischenstopp einlegen möchte.
Sehr ruhige Zimmer. Bequeme Betten .
Altstadt gut zu Fuß zu erreichen.</t>
  </si>
  <si>
    <t>Frühstück war ok (viel Auswahl, aber zB bei den Gurken und bei dem Käse sah man, dass die Sachen schon etwas länger gelegen haben müssen)</t>
  </si>
  <si>
    <t>Direkt in der Altstadt.
Parken auf dem Hof.
Hier kann man nur Frühstücken, was o.K. war.
Ansonsten freundlich und hilfsbereit.</t>
  </si>
  <si>
    <t>Sehr ruhige Lage unweit des Zentrums</t>
  </si>
  <si>
    <t>Empfang nicht wirklich freundlich, angeblich ein Zimmer zu wenig gebucht - trotz schriftlicher Bestätigung</t>
  </si>
  <si>
    <t>im nächsten Jahr werden wir wieder in diesem Hotel übernachten.</t>
  </si>
  <si>
    <t>Das Hotel ist nur wenige Minuten vom Zentrum entfernt , die Sauberkeit im Hotel und im Zimmer ist ohne Beanstandung. die Auswahl und die Vielfalt zum Frühstück ist hervorragend. das Personal ist sehr freundlich und entgegenkommend.</t>
  </si>
  <si>
    <t>Das Zimmer war modern und ruhig, das Frühstück war sehr gut, die Lage war zentral zur Ortsmitte</t>
  </si>
  <si>
    <t>Die Duschkabine war undicht, angeblich Montagefehler des Installateurs. Wir mussten mit EC-Karte bezahlen, da angeblich der Zugang für Kreditkartenzahlung gestört war.</t>
  </si>
  <si>
    <t>5 Tage in Schärding und Umgebung waren schön</t>
  </si>
  <si>
    <t>Super Lage</t>
  </si>
  <si>
    <t>Unser Aufenthalt war nur sehr kurz, aber wir empfehlen dieses Hotel sehr gerne weiter</t>
  </si>
  <si>
    <t>Wir haben dieses Hotel als Zwischenstop auf unserer Fahrt nach Kroatien genutzt. Das Hotel ist komfortabel eingerichtet. Leider war das Restaurant geschlossen, aber in der nahen Altstadt gibt es gute Restaurants. Alles in allem waren wir sehr zufrieden und werden dieses Hotel gerne weiter empfehlen.</t>
  </si>
  <si>
    <t>Uns fällt nichts Negatives ein.</t>
  </si>
  <si>
    <t>Alles gut, Radabstellplatz vorhanden (wichtig )</t>
  </si>
  <si>
    <t>Super Lage, große Auswahl beim Frühstück, gemütliche und ruhige Zimmer</t>
  </si>
  <si>
    <t>Beim Frühstücksbuffet gab es eine große Auswahl an frischen Früchten, Broten, Käse, Wurst und sogar veganen Sachen. Die Zimmer sind sehr gemütlich und sauber. Die Lage ist perfekt!</t>
  </si>
  <si>
    <t>Unser Zimmer war neu saniert, super ausgestattet, kam nach dem Eindruck am Empfang sehr unverhofft, denn der und das Frühstückszimmer sind sehr tradionell und schlicht. Lage topp, Schärding eine angenheme Überraschung, da bleib dann auch am Abend für die Verpflegung kein Wunsch offen. Frühstücksbufett umfangreich und lecker. Dieses Haus können wir unbedint empfehlen!!!</t>
  </si>
  <si>
    <t>Sehr nettes und sauberes Hotel, schönes Zimmer mit grosser Dusche, gutes Frühstück, nahe dem Zentrum, kann man nur weiterempfehlen.</t>
  </si>
  <si>
    <t>Schöne Unterkunft zu super Preis</t>
  </si>
  <si>
    <t>Ich war angenehm überrascht. Das Preis-Leistungsverhältnis ist sehr gut. Das Bad ist generalüberholt und  sauber. Das Hotel liegt einen Katzensprung von der Inn und der Altstadt entfernt. Das Frühstück war O.K., leider gab es keine knusprigen Brötchen und wir hatten Pech, dass gleichzeitig eine größere Gruppe gefrühstückt hat, dadurch war ständig alles geplündert und man musste auf Nachschub warten.</t>
  </si>
  <si>
    <t>Frühstück sehr gut</t>
  </si>
  <si>
    <t>Gut gelegenes, günstiges Hotel für Kurzaufenthalte</t>
  </si>
  <si>
    <t>Frühstück war gut, Gratisparkplätze direkt am Hotel. Mit ein paar Schritten ist man in der Fußgängerzone und an der Innpromenade.</t>
  </si>
  <si>
    <t>Unsere Reservierung war nicht auffindbar, glücklicherweise war das Hotel nicht ausgebucht. Bekamen beim Auschecken auch keine Rechnung, weil der Drucker kaputt war.</t>
  </si>
  <si>
    <t>Unser Urlaubsort Schärding ist eine Perle in der österreichischen Barockarchitektur am Fluss Inn.</t>
  </si>
  <si>
    <t>Das altehrwürdige top-renovierte Hotel mit Restaurant, Kegelbahn, etc. liegt in einem großen eigenen Gebäudekomplex mit eigenem kostenfreien Parkplatz und vielen "grünen Inseln". Das Hotel wird in der vierten Generation von dem heutigen Inhaber mit viel sichtbarer Liebe betrieben. Unser Zimmertrakt - mit modernen und geschmackvoll eingerichteten geräumigen Zimmern - war trotz heiß-schwüler Außentemperatur angenehm kühl.</t>
  </si>
  <si>
    <t>NICHTS</t>
  </si>
  <si>
    <t>Es hat alles gepasst - wenn wir wieder in diese Gegend kommen, würden wir wieder hier übernachten</t>
  </si>
  <si>
    <t>Tolles Frühstück - da war für jeden was dabei. Großzügige Zimmer und geräumiger Kleiderschrank. Großes Bad, in dem man auch Platz hat. Das Hotel liegt sehr zentral und trotzdem ruhig. :)</t>
  </si>
  <si>
    <t>Das wäre meckern auf hohem Niveau.</t>
  </si>
  <si>
    <t>Schärding gastfreundlich in schönen Zimmern</t>
  </si>
  <si>
    <t>sehr gastfreundliche Besitzer, hilfsbereit und nett. Sehr gut gelegen zum Stadtplatz, Parkplätze, saubere schöne Zimmer</t>
  </si>
  <si>
    <t>Alles war gut</t>
  </si>
  <si>
    <t>Niederlande</t>
  </si>
  <si>
    <t>Nettes, familiengeführtes Haus in bester Lage</t>
  </si>
  <si>
    <t>Nett gemacht, angebotene Produkte gut und ausreichend</t>
  </si>
  <si>
    <t>Die Lage des Hotels mit dem kurzen Weg in das Zentrum war erfreulich (5 Minuten). Die Lage des Zimmers im Innenhof bescherte und eine ruhige Nacht.</t>
  </si>
  <si>
    <t>-</t>
  </si>
  <si>
    <t>Wohlfühlhotel in Schärding</t>
  </si>
  <si>
    <t>Sehr schönes, sauberes Hotel in zentraler Lage mit einem super Frühstück in tollen Ambiente.
Personal sehr freundlich und Herr Hofmann hat uns jeden Tag gute Tips für unsere Rollerausflüge gegeben. 
Wir haben uns rundum wohlgefühlt und kommen bestimmt wieder mal</t>
  </si>
  <si>
    <t>Das Frühstücksbüffet war sehr erweitert und es gab sogar Eine Nespresso Kaffeemaschine 😄
Die Lage ist so dass man alles sehr gut zu Fuß erreichen kann 
Wir waren schon einigemale da und kommen immer wieder gerne</t>
  </si>
  <si>
    <t>Das Hotel liegt sehr Nahe am Zentrum der Stadt.</t>
  </si>
  <si>
    <t>Anständiges Hotel in guter Lage zu einem guten Preis</t>
  </si>
  <si>
    <t>Gutes umfangreiches Frühstück. Großes Parkplatz. Geräumiges Zimmer. Gute zentrale Lage.</t>
  </si>
  <si>
    <t>Das Zimmer roch etwas unangenehm. Das Mobiliar ist etwas in die Jahre gekommen.</t>
  </si>
  <si>
    <t>Zweckdienliches Hotel, sehr grosses Zimmer, sauber. Velogarage. Frühstück mit Nespressomaschine.</t>
  </si>
  <si>
    <t>Tolle Ambiente, sehr sauber</t>
  </si>
  <si>
    <t>Sehr schöne große Zimmer und Bad.</t>
  </si>
  <si>
    <t>Sehr zu empfehlen!</t>
  </si>
  <si>
    <t>Alles vorzüglich!</t>
  </si>
  <si>
    <t>sehr gutes Hotel zu günstigem Preis</t>
  </si>
  <si>
    <t>Sehr gutes Preis-Leistungsverhältnis; Parkplatz ideal</t>
  </si>
  <si>
    <t>Lage war super - zentral gelegen</t>
  </si>
  <si>
    <t>Bei Ankunft wurde uns gesagt, dass wir am Freitag - aufgrund einer Buchung eines Reisebusses - statt Sonntag abreisen sollten, da wir bei booking.com gebucht hätten, hätten  diese dies uns mitteilten sollen. Gebucht war bis Sonntag!!! Einchecken war allerdings erst um 15.00 Uhr statt 14.00 Uhr. Zum Glück hat sich alles noch zum Guten gewendet!</t>
  </si>
  <si>
    <t>Preis - Leistungsverhältnis mehr als ok !!</t>
  </si>
  <si>
    <t>Top Lage, Gutes Frühstück</t>
  </si>
  <si>
    <t>Kein Kühlschrank im Zimmer</t>
  </si>
  <si>
    <t>durchaus empfehlenswert</t>
  </si>
  <si>
    <t>Die Lage ist sehr gut: leicht erreichbar, nahe dem Stadtzentrum und der Innpromenade. Trotz dieser zentralen Lage angenehm ruhig. Großes, gut schallisolierte Zimmer.
Die Grünanlage im Hotel ist gepflegt und ein schöner Anblick, allerdings wurden die Sitzbänke nie gereinigt.
Aufmerksames Personal (insbes. die Eigentümerfamilie).</t>
  </si>
  <si>
    <t>Das Frühstücksbuffet war gut und reichhaltig, nur jegliches Brot (Brötchen, Brot, Croissons) war so zäh, als wäre es vom Vortag.
Praktisch keine "Covid 19 Schutzmaßnahmen; zwar für uns kein Problem (wir sind geimpft), aber eigentlich nicht ok.</t>
  </si>
  <si>
    <t>Sehr angenehmer Kurzaufenthalt</t>
  </si>
  <si>
    <t>Sehr gute Lage, angenehmes Zimmer, sehr gutes Frühstück!</t>
  </si>
  <si>
    <t>Alles OK</t>
  </si>
  <si>
    <t>Der Ort ist gemütlich an dem Fluß Inn gelegen. Schöner Spazierweg am Flußufer.</t>
  </si>
  <si>
    <t>TV ging nicht, haben wir auch nicht vermißt. Über unserem Zimmer waren in nächsten Stockwerk weitere Zimmer, wo erheblich Geh-Geräusche entstanden. Besonders auch durch Treppenbenutzung von Holztreppen.</t>
  </si>
  <si>
    <t>Juli 2021</t>
  </si>
  <si>
    <t>Das Hotel ist wirklich empfehlenswert 
Sehr schöne Zimmer, das Frühstück war gut, die Lage perfekt</t>
  </si>
  <si>
    <t>Die Einwegplastikbecher im Bad entsprechen wohl nicht dem Umweltgedanken</t>
  </si>
  <si>
    <t>Es ist sehr Zentral gelegen,gute Parkmöglichkeiten.</t>
  </si>
  <si>
    <t>Nichts negatives.</t>
  </si>
  <si>
    <t>In ein paar Minuten ist man in der Altstadt, das Frühstück ist reichhaltig, das Personal sehr freundlich! die Zimmer sind in Ordnung und sauber. Es gibt einen ausreichend großem Parkplatz.</t>
  </si>
  <si>
    <t>Das Zimmer, Sauberkeit</t>
  </si>
  <si>
    <t>Der Kaffee beim Frühstück und das extrem laute Läuten der Kirchenglocke in der Nähe</t>
  </si>
  <si>
    <t>Sehr nettes, großes und ruhiges Zimmer. Großes Plus für getrenntes Bad und WC!! Frühstück bot eine sehr große Auswahl. Wunderbarer (kostenloser) und schattiger Parkplatz. Sehr gute Lage - nur ein paar Gehminuten ins Stadtzentrum.</t>
  </si>
  <si>
    <t>Ansonsten sehr freundliche Aufnahme, Erklärung des Hauses und der Umgebung super. Zimmer in Ordnung  (was defekt war wurde sofort behoben), Frühstück war auch ok. Lage des Hotels klasse, man ist sofort im Zentrum.</t>
  </si>
  <si>
    <t>Die Dame (ich glaube, die Dame des Hauses) könnte durchaus etwas freundlicher sein.</t>
  </si>
  <si>
    <t>Mitten in der Altstadt, außergewöhnliches und reichhaltiges Frühstück - wahrscheinlich pandemiebedingt - am Tisch serviert. Sehr angenehm, sehr lecker.</t>
  </si>
  <si>
    <t>Einzig allein d r Duschvorhang war suboptimal. Es wurde aber bereits angemerkt, dass daran gearbeitet werde.</t>
  </si>
  <si>
    <t>Die Unterkunft war für uns optimal, Stadt nah, unkompliziert, freundlich. Es handelt sich um ein Familien geführtes Hotel, an dem nichts auszusetzen war. Das Frühstücksbuffet war reichhaltig und abwechslungsreich. Der Innenhof hielt stets einen freien Parkplatz bereit. Wir kommen gerne wieder.</t>
  </si>
  <si>
    <t>Empfehlen wir sehr gerne weiter.</t>
  </si>
  <si>
    <t>Die Lage ist super. Die Dame an der Rezeption sehr freundlich. Frühstück war perfekt. Das Zimmer schön und sauber :)</t>
  </si>
  <si>
    <t>Perfekt</t>
  </si>
  <si>
    <t>Sehr fein, empfehlenswert!</t>
  </si>
  <si>
    <t>Frühstück war gut,reichlich und vielfältig. Etwas mehr Käse hätte ich bevorzugt. Zentrale Lage, parkmöglichkeit direkt im Hof!</t>
  </si>
  <si>
    <t>Das Badezimmer war ein bisschen eng.</t>
  </si>
  <si>
    <t>Kleines Schmuckstück mitten in der Altstadt mit viel Charme</t>
  </si>
  <si>
    <t>Ausreichend Parkplätze
Sehr gut beschildert 
Ein sehr sauberes und nettes Hotel mit barocken Charme.</t>
  </si>
  <si>
    <t>Schöner Start für eine Fahrradtour nach Wien!</t>
  </si>
  <si>
    <t>Ein schönes Hotel in einem kleinen, idyllischen Städtchen. Toll fanden wir, dass wir unser Auto gegen eine geringe Gebühr für die Dauer unserer Radtour dort abstellen durften.</t>
  </si>
  <si>
    <t>Leider war morgens zum Frühstück die große Kaffeemaschine defekt, sodass nur eine Kapsel-Maschine für relativ viele Gäste genutzt werden konnte. Für uns als Kaffeetrinker natürlich eine kleine "Katastrophe" - aber das konnte den insgesamt sehr guten Eindruck des Hotels nicht wirklich trüben!</t>
  </si>
  <si>
    <t>Frühstück hervorragend, Zimmer hell und geräumig, Lage sehr gut</t>
  </si>
  <si>
    <t>Ruhige Lage, sehr sauber, in zwei Gehminuten in der Altstadt bzw. am Inn.</t>
  </si>
  <si>
    <t>Eine gute Option für einen Aufenthalt für eine Nacht (und sicher auch länger)</t>
  </si>
  <si>
    <t>Das Hotel liegt in einer ruhigen Lage, in unmittelbarer Nähe zum Innufer. Mein Zimmer war auch schön und lag sehr ruhig mit Lage raus zum Parkplatz. Für Fahrräder ist ein absperrbarer Schuppen vorhanden. Der Zimmerpreis war angemessen, ich war zufrieden mit dem Hotel!</t>
  </si>
  <si>
    <t>Beim Frühstücksbuffet gab es Verwirrung wegen einer defekten Kaffeemaschine. Bis das gelöst war und eine funktionierende Kaffeemaschine an anderer Stelle zur Verfügung stand, das hat ein wenig gedauert!</t>
  </si>
  <si>
    <t>Sehr gute Unterkunft mit gutem Service.</t>
  </si>
  <si>
    <t>Wir waren im Neubau untergebracht. Dort war alles super sauber und technisch auf dem Stand der Zeit. Frühstück war sehr gut, reichlich und frisch. Auch Obst und Gemüse war immer ausreichend vorhanden. Weiches Frühstücksei zum selbst kochen - phänomenal!</t>
  </si>
  <si>
    <t>Wir hatten Durst bei der Ankunft im Hotel, da es an diesem Tag sehr heiß war und wir mit den Rädern unterwegs waren. Auf die Frage ob man etwas zu Trinken bekommen könnte bekamen wir zur Antwort: es gäbe nur Frühstück und Unterkunft. Später fanden wir heraus, dass es einen Getränkeautomaten im Neubau gab. Somit konnten wir uns dann noch selbst bedienen. Etwas mehr Fürsorge hätten wir schon erwartet.</t>
  </si>
  <si>
    <t>Lage</t>
  </si>
  <si>
    <t>Mai 2021</t>
  </si>
  <si>
    <t>Sehr sauber und top preis/Leistung</t>
  </si>
  <si>
    <t>Sehr freundlicher Empfang und super saubere Zimmer</t>
  </si>
  <si>
    <t>Kaffeemaschine war nur eine in Benutzung...</t>
  </si>
  <si>
    <t>ohne frühstück preisleistung nicht ok</t>
  </si>
  <si>
    <t>Juni 2021</t>
  </si>
  <si>
    <t>Dieses Hotel kann man empfehlen</t>
  </si>
  <si>
    <t>Sehr sauberes Haus, freundliche Wirtin, gepflegte Anlagen,  nicht weit in die Innenstadt und auch zum Inn ein Katzensprung</t>
  </si>
  <si>
    <t>Hatten  nichts zu beanstanden, schade war nur, dass es im Biergarten nichts zu trinken ken gab.</t>
  </si>
  <si>
    <t>...kirchturmuhr schlug alle 15 minuten - ist nicht mehr zeitgemäß und war auch nie wirklich notwendig .....</t>
  </si>
  <si>
    <t>Diese Unterkunft bietet ein sehr gutes Preis-Leistungsverhältnis und die Lage ist hervorragend.</t>
  </si>
  <si>
    <t>Zentrale Lage - nur wenige Gehminuten ins Zentrum und auch zum Spazieren am Inn.
Zimmer waren in Ordnung - auch ein Dreibettzimmer mit drei Erwachsenen bot ausreichend Schwung, in der Nacht war es sehr ruhig und man konnte angenehm schlafen.
Das Frühstück war ausreichend - helles und dunkles Gebäck, Schinken, Wurst, Käse, verschiedene Marmeladen, Müsli, Jogurt, Obst ... und die verschiedensten Getränke. Der Spreiseraum war sehr gemütlich.</t>
  </si>
  <si>
    <t>Für das Badezimmer/WC hätte ich mir etwas mehr Gründlichkeit bei der Reinigung gewünscht.</t>
  </si>
  <si>
    <t>Wir kommen bei Bedarf gerne wieder!</t>
  </si>
  <si>
    <t>Attraktive Lage und ruhige Atmosphäre. Nahe dem Ort und nicht weit zum Fluss.</t>
  </si>
  <si>
    <t>Umsetzung der Covid-Maßnahmen (liegt aber wahrscheinlich an den Regierungsvorgaben). Jedenfalls ein ziemlicher "Schock" wenn man - wie wir - direkt aus Bayern kommt, wo die sinnvollen Maßnahmen sehr ernst genommen werden. 
Kirchturmgeläute alle viertel Stunden: sehr stimmungsvoll und rustikal, dem gesunden Schlaf allerdings ziemlich abträglich.</t>
  </si>
  <si>
    <t>sehr aufmerksames Personal, großes,sauberes,ruhiges Zimmer, großzügiges Frühstück und Platzangebot</t>
  </si>
  <si>
    <t>Sehr gutes Frühstück, sehr ruhiges Zimmer, sehr gute Lage zum Stadtzentrum</t>
  </si>
  <si>
    <t>---</t>
  </si>
  <si>
    <t>Ein historischer Gasthof, sehr gute Lage, freundliche Bedienung, sehr gutes Frühstück.</t>
  </si>
  <si>
    <t>Das Hotel liegt zentral, man erreicht den Hauptplatz zu Fuß in max. 5 Minuten. Das Frühstück war ausgezeichnet, der Empfang und die Betreuung sehr freundlich. 
Für die Fahrräder gibt es einen eigenen Abstellraum.</t>
  </si>
  <si>
    <t>Mehr Steckdosen zum Aufladen der e-Bikes im Abstellraum wären angenehm.</t>
  </si>
  <si>
    <t>Relaxing mit Wohlfühl Atmosphäre</t>
  </si>
  <si>
    <t>Man hat sofort ein Urlaubsgefühl mitten in der Stadt im Garten. Innerhalb von ein paar Gehminuten ist man am Marktplatz. Das Frühstück ist immer reichhaltig, selbst das Frühstücksei kann nach eigenem Gusto gekocht werden. Immer wieder eine Reise wert!!</t>
  </si>
  <si>
    <t>Ruhiges Zimmer, bequeme Betten</t>
  </si>
  <si>
    <t>ein veganer Aufstrich wäre gut im Angebot</t>
  </si>
  <si>
    <t>Belgien</t>
  </si>
  <si>
    <t>Gepflegtes Hotel mit Parkoption für Radfahrer</t>
  </si>
  <si>
    <t>Großes und ruhiges Zimmer, reichhaltiges Frühstück, sehr gepflegte und saubere Anlage. Einstellmöglichkeit für Fahrräder.</t>
  </si>
  <si>
    <t>Kein Restaurant im Hotel, aber zahlreiche Optionen fußläufig zu erreichen.</t>
  </si>
  <si>
    <t>Es war ein sehr netter Aufenthalt.</t>
  </si>
  <si>
    <t>Das Frühstück war sehr reichhaltig und lecker nur Vollkornbrötchen haben gefehlt.</t>
  </si>
  <si>
    <t>Sehr gutes Frühstück, schöne Zimmer</t>
  </si>
  <si>
    <t>Gute Lage und sehr gutes Frühstück. Wir kommen gerne wieder.</t>
  </si>
  <si>
    <t>Frühstück war gut und ausreichend. Lage des Hotels sehr gut nur wenige Schritte bis zum Centrum.</t>
  </si>
  <si>
    <t>Schlafzimmer und Badezimmer sehr geräumig und sehr sauber. Ideal gelegen für Radfahrer.</t>
  </si>
  <si>
    <t>Frühstück € 12.- etwas hoch</t>
  </si>
  <si>
    <t>Zentrale ruhige Lage</t>
  </si>
  <si>
    <t>Das Hotel hat eine super zentrale Lage, nur wenige Gehminuten bis zum Zentrum und zum Inn, trotzdem ruhig gelegen. Die Zimmer sind großzügig gestaltet und sauber.
Das Personal ist sehr freundlich, hatte gleich Tipps parat bzgl. guten Restaurants und war jederzeit hilfsbereit. Das Frühstück war spitze, so dass jeder etwas passendes finden konnte. 
Direkt vorm Hotel standen ausreichend Parkplätze kostenlos zur Verfügung. Haben unsere Reise hier begonnen und für dich Abschluss gleich noch einmal Zimmer gebucht.</t>
  </si>
  <si>
    <t>Lage.</t>
  </si>
  <si>
    <t>Kein Zug im Haus</t>
  </si>
  <si>
    <t>Tolle Unterkunft mit hauseigenem Parkplätzen</t>
  </si>
  <si>
    <t>Die Lage des Hotels ist sehr gut. Einziger Nachteil ist die Lärmbelästigung durch die Kirche, welche sich in einer Luftlinie von weniger als 100m befindet. Das Zimmer und das Badezimmer waren sehr schön und groß. Die Sauberkeit war perfekt. Bei einer Buchung mit Frühstück bezahlt man um € 4,-- für 2 Personen mehr, welches sehr kostengünstig ist.</t>
  </si>
  <si>
    <t>Den einzigen Nachteil aus meiner Sicht war ein Fehler von mir selbst, da ich irrtümlich das Zimmer ohne Frühstück gebucht hatte. Im Nachhinein betrug der Preis € 12,-- pro Person für ein Frühstücksbuffet, welches um diesen Preis nicht meinen Vorstellungen entsprochen hatte. Die Lärmbelästigung durch die Kirche.</t>
  </si>
  <si>
    <t>Wie immer perfekt</t>
  </si>
  <si>
    <t>Da Geschäftsreise: WLAN könnte schneller sein</t>
  </si>
  <si>
    <t>Februar 2021</t>
  </si>
  <si>
    <t xml:space="preserve"> 2.0 </t>
  </si>
  <si>
    <t>Sehr schlecht</t>
  </si>
  <si>
    <t>Unter dem Bett Staub aus einem Jahr Undd Dreck der Vorgäste. Amatur der Dusche ist herunter gefallen.</t>
  </si>
  <si>
    <t>Januar 2024</t>
  </si>
  <si>
    <t>Außergewöhnlich</t>
  </si>
  <si>
    <t>Sehr schönes Hotel, klassisch, gepflegt und sauber. Wir wurden sehr freundlich empfangen. Leckeres Frühstück mit gutem Auswahl.Hotel ist paar Minuten weg vom Zentrum zu Fuß. Kann man ein schönes Spaziergang machen. Wurden gerne wieder kommen.</t>
  </si>
  <si>
    <t>Rumänien</t>
  </si>
  <si>
    <t>Wir kommen bestimmt wieder</t>
  </si>
  <si>
    <t>Einfach alles, tolles Frühstück, Sauber schönes Zimmer</t>
  </si>
  <si>
    <t xml:space="preserve"> 6.0 </t>
  </si>
  <si>
    <t>Eine 7</t>
  </si>
  <si>
    <t>Frühstück wahr sehr Gut. Aber Bei der Buchung. Wahr der Preis zu Hoch. habe bei Buchung vergessen das Frühstück zu Buchen.???? vor Ort Zu setzlich 70 euro Mehr Bezahlt</t>
  </si>
  <si>
    <t>Wahr sonst alles  Ok</t>
  </si>
  <si>
    <t xml:space="preserve"> 1.0 </t>
  </si>
  <si>
    <t>Katastrophe</t>
  </si>
  <si>
    <t>Eine Oma war die Rezeptionistin.Die alte Dame wollte mich nicht reinlassen, weil sie dachte, ich nicht hier wohne.Ich musste 5 Minuten lang beweisen, dass ich hier wohne, und dann ließ sie mich mit großer Mühe hinein.Ich sagte ihr, ich will bezahlen.Daran Sie : "Warum sind  sie nicht früher gekommen?Sie hatten eine ganzen tag zu bezahlen" Ich sagte weil ich gearbeitet den ganzen tag...Warum musste ich das erklären? Ich hatte dann Schwierigkeiten beim Bezahlen, und dann wollte sie mir keinen Ausdruck einer ordnungsgemäßen Rechnung geben, weil sie keinen Computer bedienen konnte oder weil sie keine Lust dazu hatte.Sie sagte, Ich werde bekommen bis Morgen mittag.Nun ich warte noch immer auf meine Rechnung....Sie war sehr arrogant und unfreundlich.So etwas habe ich noch nie erlebt, und ich wohne jedes Wochenende in einem Hotel.Solche Leute sollten nicht im Gastgewerbe arbeiten dürfen! Danke NIE wieder!</t>
  </si>
  <si>
    <t xml:space="preserve"> 5.0 </t>
  </si>
  <si>
    <t>Passabel</t>
  </si>
  <si>
    <t>ordentliches Hotel</t>
  </si>
  <si>
    <t>Psychoterror der Kirchenglocken in der Nacht</t>
  </si>
  <si>
    <t>Für eine Nacht ausreichend</t>
  </si>
  <si>
    <t>Das Hotel liegt sehr zentral, kurze Wege sowohl zum Stadtplatz, als auch zum Inn.
Das Frühstückbuffet war ganz ansprechend.
Die Außenanlagen sind sehr schön.</t>
  </si>
  <si>
    <t>Laut Buchungsbestätigung hätte ich ein Zimmer zum Garten gehabt, es war leider straßenseitig, daher sehr laut.
Da die Zimmer in mehreren Gebäuden untergebracht sind, muss man in der Nacht auf Suche gehen.
Man bräuchte einen Plan.</t>
  </si>
  <si>
    <t>Schönes altes Stadthotel,tolles Frühstück, Parkplatz vorhanden ,liegt im Zentrum und trotzdem ist es sehr ruhig da die Zimmer alle nach hinten ausgerichtet sind.</t>
  </si>
  <si>
    <t xml:space="preserve"> 3.0 </t>
  </si>
  <si>
    <t>Billige Monteur Unterkunft mit Abzocker Preise.</t>
  </si>
  <si>
    <t>Zimmer sind klein, kahl und hellhörig. Die Betten sind hart und unbequem. Kein Nachtdienst, wo darauf geachtet wird das Abends Ruhe ist. Der Zimmer Preis ist purer Wucher. Das Frühstück kostet stolze 14€ und oben drauf kommt noch Kur-Taxe. Sowas sollte nicht angezeigt werden bei Booking.com</t>
  </si>
  <si>
    <t>Das Frühstück war sehr gut</t>
  </si>
  <si>
    <t>Wir haben kein abgebildeten Zimmer bekommen . Das Zimmer war sehr klein und am Dachgeschoss, sehr laut und lärm von der Hauptstraße!!!!! ( soll Gartenseite sein ) WC sehr klein und sehr eng  , ich konnte nicht die Tür zu machen :( , auch das Badezimmer  sehr sehr  klein. Für eine Nacht haben wir das geschafft</t>
  </si>
  <si>
    <t>Frühstücks Buffet war gut und ausreichend.</t>
  </si>
  <si>
    <t>Das Betthaupt in unserem Zimmer war ekelig ab geblättert. Da wo normal die Köpfe der liegenden Personen sind, war das offensichtliche Kunstleder in der Oberfläche nicht mehr vorhanden.</t>
  </si>
  <si>
    <t>Klimaanlage wäre sehr wichtig</t>
  </si>
  <si>
    <t>Lage war super, Zimmer groß und sauber</t>
  </si>
  <si>
    <t>Es war extrem heiß, südseitig und leider  keine Klimaanlage.
Ausserdem war das Glockengeläute sehr nahe und extrem störend, aber nur bei offenem Fenster [aber bei diesen Temperaturen muss man das Fenster offen lassen].</t>
  </si>
  <si>
    <t>Toller Anhalt während der Durchreise</t>
  </si>
  <si>
    <t>Sehr ruhiges, gepflegtes Hotel, Frühstück war sehr gut mit großem, vielfälltigem Angebot. Stadtzentrum in 5 Minunten zu Fuß erreichbar. Personal war sehr nett.</t>
  </si>
  <si>
    <t>Ansprechend</t>
  </si>
  <si>
    <t>Der Frühstücksraum sowie das Frühstück war perfekt</t>
  </si>
  <si>
    <t>Es ist etwas verwirrend, so ein großes schönes Hotel aber keine Bewirtung Abends - kein Getränkeautomat oder sonstiges.
Für Geschäftsreisen - dürftig in meinem Zimmer (unterm Dach) war kein Schreibtisch.</t>
  </si>
  <si>
    <t>ich war zum erstenmal in Ihrem Hause und war sehr zufrieden, Komme demnächst wieder.</t>
  </si>
  <si>
    <t>es gibt nichts zu reklamieren</t>
  </si>
  <si>
    <t>ruhiges freundliches Hotel</t>
  </si>
  <si>
    <t>Zimmer in einenden ruhiger Innenhof ermöglichte schlafen bei offenem Fenster, was bei Tropennächten ein Muss für uns darstellt! Ungefragter Tipp vom Personal wie man fußläufig am schönsten (schattig) in das Zentrum und zum Freibad kommt, hat uns sehr gefreut.</t>
  </si>
  <si>
    <t>Zimmer war gut.. Sehr gut geschlafen.. LAGE war gut</t>
  </si>
  <si>
    <t>Würde sagen mit dem Alter geht es halt nicht mehr so... Frühstück war nicht gut sehr schade.... Kommt ein wenig gierig rüber
Klima wäre schön gewesen... Aber da liegt die Schuld bei uns... Nicht darauf geachtet beim Buchen</t>
  </si>
  <si>
    <t xml:space="preserve"> 4.0 </t>
  </si>
  <si>
    <t>Kein Aufenthalt mehr im Sommer in diesem Hotel</t>
  </si>
  <si>
    <t>Lage sehr gut, Parkplätze vorm Hotel. Sauberes Zimmer</t>
  </si>
  <si>
    <t>Duschgel in der Dusche leer, Personal könnte etwas freundlicher sein. Kein Klima. Zimmer unterm Dach sehr heiss, kirchenuhr bei offenem Fenster störend. Frühstück nichts besonderes</t>
  </si>
  <si>
    <t>Ein tolles und grosses Badezimmer,</t>
  </si>
  <si>
    <t>Alle Viertelstunde Glockenleuten, keine Gelsen gitter an den Fenstern, daher viele Gelsen Stiche abbekommen, das Haus wird sehr streng geführt, nicht herzlich.</t>
  </si>
  <si>
    <t>Größe des Zimmer</t>
  </si>
  <si>
    <t>Durchsichtige Tür beim WC.
Unfreundlichkeit Rezeption waren 1 min zufrüh da ,das wurde beklagt. 
Brötchen nicht frisch ,Frühstück für durchreisende sehr spät</t>
  </si>
  <si>
    <t>Lage, Ausstattung, ausgezeichnetes Frühstück,  freundlicher Empfang</t>
  </si>
  <si>
    <t>Gibt es nichts</t>
  </si>
  <si>
    <t>Besseres erwartet</t>
  </si>
  <si>
    <t>Frühstück wirklich gut und ausreichend</t>
  </si>
  <si>
    <t>Sehr unfreundliche "alte" Chefin
Viel Staub im Zimmer,inkl. 3 ziemlich grosser Spinnen und Schimmel in  der Dusche!</t>
  </si>
  <si>
    <t>Unsere Monteure sahen einheitlich: Traum in Tüten !!!</t>
  </si>
  <si>
    <t>Ausreichend, doch ich glaube wir kommen nicht wieder in dieses Hotel!</t>
  </si>
  <si>
    <t>Die Nähe zum Zentrum ist sicherlich ein Vorteil! Der Parkplatz im Hof ist ebenfalls ausreichend. Die Außenansicht ist sehr freundlich und hell. Bei Ankunft war der Chef vor Ort - sehr positiv! Bei Abreise leider nicht...</t>
  </si>
  <si>
    <t>Die Seniorchefin ist unmöglich! Sehr schnippisch und zu den Gästen teilweise unmöglich und arrogant! 
Das Gebäck wird leider nicht nachgefüllt aber sonst ganz ok. Leider riecht es im ganzen Haus sehr nach "alt". Es scheint innen schon länger nichts mehr renoviert worden zu sein. Das Bad und WC wären dringend zu renovieren! 
Die Kirchenglocken sind massiv störend! Diese läuten jede Viertelstunde rund um die Uhr! Sehr schlafraubend!</t>
  </si>
  <si>
    <t>Sauberes klassisches gut geführtes Hotel wow Gastfreundlichkeit großgeschrieben wird</t>
  </si>
  <si>
    <t>Sehr sauber, tolles Personal, altes eingeschworen des Personal was sein Handwerk versteht..</t>
  </si>
  <si>
    <t>Das man abends dort nichts trinken kann, obwohl eine Bowlingbahn dort ist</t>
  </si>
  <si>
    <t>Tolle Lage, teilweise sehr unfreundliches Personal.</t>
  </si>
  <si>
    <t>Der Empfang am Abend von einem älteren Herren war sehr freundlich und nett. Die Lage des Hotels ist wirklich sehr gut, man ist in wenigen Minuten Gehstrecke direkt in der Altstadt im Zentrum mit den ganzen Restaurants und Cafés.</t>
  </si>
  <si>
    <t>Die ältere Dame am Morgen beim Frühstück und Empfang war sehr unfreundlich. Sie konnte nicht freundlich kommunizieren. Sie hat sogar Gäste darauf hingewiesen nichts beim Frühstück einzupacken obwohl die Gäste das noch beim Frühstück selbst essen wollten. Eine nette Verabschiedung wie es normalerweise der Fall ist nach einem Aufenthalt kam ihr auch nicht über die Lippen. Sehr unfreundlich!</t>
  </si>
  <si>
    <t>Freundliches Personal, ausreichender Parkplatz im Innenhof, Fahrradgarage, gesamte Hotelanlage sehr sauber und gepflegt</t>
  </si>
  <si>
    <t>Die persönliche Note des Hauses! Wir sind nicht ohne Grund Stammgäste!
Die Seniorchefs, die Eltern des Hoteliers, sind trotz Alter durch ihr Engagement kaum zu überbieten! Ich ziehe den Hut und komme mit meiner Gruppe wieder.
Das Frühstück lässt keine Wünsche offen! Der Preis passt und die Nähe zum Zentrum ist kaum zu übertreffen.</t>
  </si>
  <si>
    <t>Tolle Lage in einem sehr schönen brocken Städtchen.
Hotel für eine Nacht okay.</t>
  </si>
  <si>
    <t>Kein netter Empfang, wir fühlten uns nicht willkommen.
Hotel in die Jahre gekommen mit etwas verstaubtem Zimmer. TV vorhanden, aber nicht funktionsfähig, ebenso WLAN nicht nutzbar. Höheren Zimmerpreis berechnet, als mit Booking.com vereinbart.</t>
  </si>
  <si>
    <t>Sehr schönes Ambiente und beste Lage, keine adäquate Ausstattung.</t>
  </si>
  <si>
    <t>Ambiente, Lage, Sauberkeit</t>
  </si>
  <si>
    <t>Zugänglichkeit: kein Einchecken vor 14:30 möglich, Hotel geschlossen.
Kein Möglichkeit ein Getränk am Zimmer zu kühlen, keine Gläser verfügbar-
Außensitzplatz abends ohne Sitzkissen.</t>
  </si>
  <si>
    <t>Schönes altes Hotel</t>
  </si>
  <si>
    <t>Wir haben nicht das gebuchte Zimmer bekommen, statt Gartenblick -Straße mit direkter Strassenlaternenbeleuchtung. Kein Sofa wie beschrieben im Zimmer.</t>
  </si>
  <si>
    <t>Wie zu Hause!</t>
  </si>
  <si>
    <t>Sehr nettes Ambiente, unkompliziert, freundlich und sehr bemüht. Topp!!!</t>
  </si>
  <si>
    <t>----/</t>
  </si>
  <si>
    <t>Gäste werden hier richtig schlecht behandelt</t>
  </si>
  <si>
    <t>Das Hotel ist grundsätzlich gut ausgestattet.</t>
  </si>
  <si>
    <t>Bei Ankunft wurde meinen Eltern gesagt, dass es keine Buchung gäbe und Ruhetag sei. Die Buchungsbestätigung von booking wurde nicht aktzeptiert, mit den Worten ' da könnte ja jeder kommen".Nach langem Diskutieren haben sie  ein Zimmer erhalten, allerdings mit der Aussage es gäbe kein Frühstück und der Preis erhöhte sich. Nach einem Telefonat mit booking.com erhielten ich vom Kundenservice (der wirklich gut war) die Zusicherung zum gebuchten  Preis und zum Frühstück. Die unglaublich ungastliche und unfreundliche Mitarbeiterin schafft es nicht, sich zu entschuldigen und auf das inkludiert Frühstück hinzuweisen. Sie beschwerte sich über die  Klärung mit booking.com, die zu diesem Zeitpunkt keine Beschwerde war. Unfassbar unprofessionell, urlaubsvermiesend. Geht gar nicht!!!!!!!!!  Klare Empfehlung: intensive Schulung zu Beschwerdemanagement.und Booking;: nehmt dieses Hotel aus dem Programm. So etwas haben wir noch nie erlebt.</t>
  </si>
  <si>
    <t>Unfreundlich</t>
  </si>
  <si>
    <t>Die Wirtin war sehr sehr unfreundlich - nicht nur zu uns, sondern auch zu anderen Gästen (amerikanische Reisegruppe).</t>
  </si>
  <si>
    <t>Die Wirtin war sehr ruppig zu allen ihren Gästen, obwohl man ihr sehr freundlich entgegen getreten ist. Ihr Sohn, der ebenfalls in diesem  Hotel arbeitet, war dagegen sehr freundlich, aber leider während unseres Aufenthaltes kaum anwesend.</t>
  </si>
  <si>
    <t>Für die Not war es ok…</t>
  </si>
  <si>
    <t>Die Lage ist super und es gibt einen Parkplatz</t>
  </si>
  <si>
    <t>Im Dreier Zimmer war das dritte Bett einfach ein kleine Couch als Bett. Sehr unbequem… und obwohl ich nur 163cm bin sind mein Füße nie im Bett gewesen… 
Es gibt keinen Restaurant oder Bar…</t>
  </si>
  <si>
    <t>Alles wäre ok gewesen, wenn diese Person an der Rezeption nicht so ein grantlerter Unmensch wäre!!!</t>
  </si>
  <si>
    <t>Die Dame an der Rezeption ist eine Katastrophe, unwillig, unfreundlich, als ob Sie gar keine Gäste empfangen wollen würde!!!
Das gilt ganz und gar nicht für das restliche Personal! Die sind alle in Ordnung!
Wir wollten um eine Nacht verlängern, jedoch hat die Person an der Rezeption verneint weil angeblich kein freies Zimmer mehr zur Verfügung wäre…
Auf Booking.com war jedoch ein freies Zimmer ausgewiesen…</t>
  </si>
  <si>
    <t>Unfreundlich, unprofessionell und schäbig</t>
  </si>
  <si>
    <t>Das Personal, besonders die Chefin, ist äußerst unfreundlich! Kein Grüßen, kein bitte oder danke, nur meckern und motzen! Rechnung bekommt man auch keine, auf Nachfrage hieß es ich sei selber schuld, wer mit Karte bezahlt bekommt keine Rechnung und dass ich mich voher erkundigen hätte müssen. Absolute Frechheit, geht gar nicht! Frühstück zu teuer für das was geboten wird. Zimmer abgenutzt.
In keinem Fall empfehlenswert!</t>
  </si>
  <si>
    <t>Sehr charmant, gute Lage, sehr schöne Anlage- Garten</t>
  </si>
  <si>
    <t>Bad im Zimmer, Dusche</t>
  </si>
  <si>
    <t>Hat gepasst.</t>
  </si>
  <si>
    <t>War gut, zweckmäßig. Die Lage ist super.</t>
  </si>
  <si>
    <t>Nichts besonderes.</t>
  </si>
  <si>
    <t>Top Lage und Top Hotel 👍</t>
  </si>
  <si>
    <t>Die Lage ist top! In fünf Minuten erreicht man zu Fuß die Altstadt! 
Zimmer war sehr ruhig mit Sicht zum Parkplatz. Hier hätten wir es noch länger ausgehalten. Frühstück Buffet lässt auch keine Wünsche offen😊</t>
  </si>
  <si>
    <t>Was mir persönlich jetzt gefehlt hat war eine Ablage in der Dusche.</t>
  </si>
  <si>
    <t>Für mich hat alles gepasst während des Aufenthaltes im Hotel. Ich fühlte mich sehr wohl! Wunderbares schönes Ambiente, gutes Bett, das Frühstücksbuffet äußerst ansprechend und geschmackvoll, vielseitig und sehr gut. Höfliche Mitarbeiter beantworteten alle Fragen. 100% Zufriedenheit meinerseits in allen Bewertungspunkten.</t>
  </si>
  <si>
    <t>Alles perfekt, schönes neues Zimmer, gute Lage und eine Fahrrad Garage mit vielen Steckdosen.</t>
  </si>
  <si>
    <t>Sehr nettes, zentral gelegenes Hotel.</t>
  </si>
  <si>
    <t>Das Frühstück war sehr gut. Tolle Auswahl</t>
  </si>
  <si>
    <t>Kann ich empfehlen</t>
  </si>
  <si>
    <t>Frühstück war sehr zufriedenstellend. Es war alles da!</t>
  </si>
  <si>
    <t>Wir haben unseren Aufenthalt sehr genossen und kommen gerne wieder</t>
  </si>
  <si>
    <t>es war alles sehr angenehm und und hätte nicht besser sein können</t>
  </si>
  <si>
    <t>die zentrale Lage</t>
  </si>
  <si>
    <t>Ich bekam nicht das gebuchte Zimmer sondern ein enges, heisses  Dachzimmer, welches vom Standart her einiges unkomfortabler war.nachdem ich bei der Dame des Hauses nachgefragt habe, hiess es nur, das sei doch auch  ein schönes Zimmer und es sei sowieso alles ausgebucht. Aber ich könne ja jetzt gleich stornieren. Also ziemlich unverschämt die Dame. Das hätte ich auch gemacht, aber leider war in Schärding alles schon ausgebucht. Gastfreundschaft geht anders.
Ich war schon einige male im Biedermeierhof, aber werde dieses Hotel ab jetzt nicht mehr buchen.</t>
  </si>
  <si>
    <t>Sehr gutes Angebot, hatte die ersten Kirschen, Eier zum selbsttimen, Muffins etc.
Die Lage ist optimal, durch das Gartentor in ein paar Minuten am Marktplatz oder relaxen im Garten. Für einen Stopover, aber auch für Kurzurlaub ein Platz zum Wohlfühlen.</t>
  </si>
  <si>
    <t>Enttäuschend</t>
  </si>
  <si>
    <t>Die Chefin war sehr unfreundlich, Zimmer wurde irrtümlich online ohne Frühstück gebucht, Frühstück kann für 14,-- € pro Person nachgebucht werden, echt übertrieben. Zimmer war nur für eine Person zurecht gemacht, ein Bett war nicht überzogen, nur ein Handtuch und ein Badetuch.</t>
  </si>
  <si>
    <t>Gerne wieder</t>
  </si>
  <si>
    <t>Die Lage des Hotels ist perfekt, sehr ruhig. Das Frühstück ist reichhaltig und gut, bis auf das Brot und die Semmeln. Die Semmeln sind wie Pappe. Die Fahrradgarage ist gut ausgestattet.</t>
  </si>
  <si>
    <t>Bettdecken für Sommer Temperatur zu warm.</t>
  </si>
  <si>
    <t>Für eine Nacht ok</t>
  </si>
  <si>
    <t>Hotel ist sehr ruhig gelegen. Wem die Kirchenglocken nicht stören, ist dort gut untergebracht.</t>
  </si>
  <si>
    <t>Bei Ankunft war die Rezeption nicht besetzt, musste 15 Minuten warten. Das Zimmer war unglaublich warm (gefühlte 30 Grad). Dadurch war das Schlafen nur mit weit geöffnetem Fenster möglich. Die Chor/ Gesangsprobe in der Kirche war grauenhaft ;-)
Der Fön im Bad sollte mal ausgetauscht werden, der hat keine Leistung.....
Das Frühstück ist für Geschäftsreisende mit 7:30 Uhr sehr spät angesetzt. Die Auswahl war für den Preis nicht gerade toll, hätte ich mehr erwartet. Bei Booking sollte erwähnt werden, das dort kein Restaurant mehr betrieben wird....</t>
  </si>
  <si>
    <t>Es war ruhig. Zimmer ok aber zu diesem Preis hätte ich zumindest noch ein Frühstück erwartet.</t>
  </si>
  <si>
    <t>Preis/Leistung</t>
  </si>
  <si>
    <t>e laden nicht vorhanden. trotz vorheriger Anfrage und positiver Bestätigung. das geht garnicht. toilettenwasser ist durchgelaufen. die ganze Nacht.</t>
  </si>
  <si>
    <t>Zentrumsnahes Hotel mit sehr gutem Preis-Leistungsverhältnis - alles top - gerne wieder!</t>
  </si>
  <si>
    <t>Ruhiges gepflegtes Hotel in zentraler Lage, schöne Zimmer, gutes Frühstück, unkomplizierte Abwicklung
und nettes Service - alles top!</t>
  </si>
  <si>
    <t>sehr angenehm und freundlich</t>
  </si>
  <si>
    <t>sehr sauber</t>
  </si>
  <si>
    <t>Es war nett und die Lage gut. Jedoch waren Kleinigkeiten( wlan im Zimmer, Rechnung bekommen,..) schwierig und umständlic</t>
  </si>
  <si>
    <t>kompliziertes Personal,</t>
  </si>
  <si>
    <t>enttäuschend leider</t>
  </si>
  <si>
    <t>Sauberkeit und Lage nahe der Autobahn</t>
  </si>
  <si>
    <t>sehr schlechtes WLAN mit ständigen Unterbrechungen- für die Arbeit nicht nutzbar ( habe dann Handytethering genutzt), kleines WC mit Glastür, wo man sich verbiegen muss um reinzukommen. 
Sehr grimmiges Personal an der Rezeption.
pappige Brötchen, sehr überschaubares Frühstücksbüffet.</t>
  </si>
  <si>
    <t>Freundlichkeit, Komfort, Preis/Leistung</t>
  </si>
  <si>
    <t>WLAN</t>
  </si>
  <si>
    <t>Großbritannien</t>
  </si>
  <si>
    <t>alles pipifein. Perfektes Preis-Leistungsverhältnis!</t>
  </si>
  <si>
    <t>Januar 2023</t>
  </si>
  <si>
    <t>Schönes Zimmer, sehr sauber und gut geheizt</t>
  </si>
  <si>
    <t>Gott sei Dank nur eine Nacht!</t>
  </si>
  <si>
    <t>Tür der Toilette ist falsch angeschlagen, dadurch kaum begehbar , satinierte Glastüre nicht an WC erwünscht, Zimmer 24 im Stammhaus !, keine Gläser im Bad, kein Kühlschrank. 
Die Bezahlung war nur in Bar möglich!</t>
  </si>
  <si>
    <t>Ein Aufenthalt mit Schwächen, welche sich leicht beheben lassen</t>
  </si>
  <si>
    <t>die zentrale, ruhige Lage</t>
  </si>
  <si>
    <t>Das erste Hotel, wo ich beim Einchecken die Hotelrechnung nicht gleich begleichen konnte, sondern erst am nächsten Tag in der Früh..... ich habe diese Dinge gerne gleich erledigt, um am nächsten Tag so viel Zeit als möglich für das Frühstück zu haben.
Das Zimmer war beim Beziehen eiskalt (Heizkörper auf Stufe 2), das hat sich auch im Lauf des Abends nicht maßgeblich verändert, da der Heizkörper im Schlafzimmer dringend ein Service nötig hätte (lautes Rauschen, komplett warm war er erst am nächsten Tag in der Früh), als wirklich viel reisender Aussendienstmitarbeiter kann ich sagen, dass das Frühstücksbuffet aus meiner Sicht eher dürftig ausgefallen war (nur eine Käsesorte, keine Brotauswahl, nur angeschnittene Semmeln.....)</t>
  </si>
  <si>
    <t>Sehr zu empfehlen !</t>
  </si>
  <si>
    <t>Die uneingeschränkte Hilfsbereitschaft und Freundlichkeit. Wir fühlten uns sehr gut aufgehoben.</t>
  </si>
  <si>
    <t>Es war alles in Ordnung. wir hatten nichts zu bemängeln.</t>
  </si>
  <si>
    <t>Alles Bestens</t>
  </si>
  <si>
    <t>Alles Bestens, komme wieder</t>
  </si>
  <si>
    <t>Frühstück ist gut und die Lage sehr zentral.</t>
  </si>
  <si>
    <t>Leider ist die Heizung am Abend nicht mehr aktiv. Nach dem Abendessen (ab ca. 20 Uhr) bis ca. 7;30 war der Heizkörper kalt. Leider war das nicht das erste mal so in diesem Zimmer.</t>
  </si>
  <si>
    <t>Unfreundlich, unprofessional</t>
  </si>
  <si>
    <t>Dänemark</t>
  </si>
  <si>
    <t>Nettes zentrumsnahes Hotel mit ausbaufähiger Sauberkeit</t>
  </si>
  <si>
    <t>Frühstück gut und reichlich.
Ausreichend Parkplätze.
Zentrumsnah- 3min zu Fuß ins Zentrum</t>
  </si>
  <si>
    <t>Wir hatten zwei Zimmer. Eines war ok.
Beim zweiten ließ die Sauberkeit bei der Ankunft zu wünschen übrig. Spinnweben an der Decke, Handabdrücke auf der Glastür, klebrige Glasrückstände am Nachtschrank.</t>
  </si>
  <si>
    <t>Für eine Nacht gerade okay.</t>
  </si>
  <si>
    <t>Das Zimmer war ziemlich abgewohnt, z.B. die Bettbegrenzung am Kopfteil beschädigt. Auch sonst eher Minimalausstattung. Frühstück optional war uns außerdem vom Preis zu teuer. Die ältere Dame an der Rezeption war ziemlich kurz angebunden und wenig freundlich. Ansonsten hatten wir keinen weiteren Kontakt mit dem Personal des Hauses.</t>
  </si>
  <si>
    <t>Sehr grosszüge Zimmer, tolle Lage, Fahrradgarage, sehr reichhaltiges Frühstück.</t>
  </si>
  <si>
    <t>Die Renovierung des Hotels ist hervorragend gelungen. Die Einrichtung ist geschmackvoll, die Dusche funktioniert hervorragend. Auffallend ist die großzügige Beleuchtung im Zimmer. In unmittelbarer Nähe befindet sich das Innufer für Spaziergänge, man ist auch gleich in der Innenstadt.</t>
  </si>
  <si>
    <t>Die Rezeption ist nicht ganztägig besetzt.</t>
  </si>
  <si>
    <t>7 Nächte</t>
  </si>
  <si>
    <t>Kann man nicht weiter empfehlen</t>
  </si>
  <si>
    <t>Frühstück (11 €) zu Teuer war höchstens 6€ wert. Man mußte den Kaffee selber machen die Eier muste man auch selber zubereiten. Das kann für ein 3 Sterne Hotel nicht sein. Außerdem gab es kein Restaurante dies war schon seit 3Jahren geschlossen.</t>
  </si>
  <si>
    <t>Das familiäre Management mit den Eltern, die trotz Reife, 80 +, das Hotel zur vollsten Zufriedenheit führen.</t>
  </si>
  <si>
    <t>Die Lage - Nähe zum schönen Stadtzentrum</t>
  </si>
  <si>
    <t>Personal - eher nicht kundenorientiert</t>
  </si>
  <si>
    <t>Aussen hui, innen .......</t>
  </si>
  <si>
    <t>Der Innenhof ist wirklich schön angelegt</t>
  </si>
  <si>
    <t>Das Frühstück ist sehr übersichtlich. Die Brötchen mindestens vom Vortag. Das Obst und die Radieschen unansehnlich.
Eine Matratze vom Doppelbett total durchgelegen. Im schön renovierten Badezimmer hat es sehr unangenehm gestunken ( über 2 Tage
Sofa hat einen Riss</t>
  </si>
  <si>
    <t>Früstück perfekt Lage ideal würde wieder kommen</t>
  </si>
  <si>
    <t>Alles in allem gut</t>
  </si>
  <si>
    <t>sauber und gute Lage</t>
  </si>
  <si>
    <t>extrem unfreundliches Personal vor allem die alte Dame beim Frühstück (Inhaberin?)</t>
  </si>
  <si>
    <t>USA</t>
  </si>
  <si>
    <t>Zimmer Frühstück und Lage gut
Frühstückshilfe freundlich und hilfsbereit</t>
  </si>
  <si>
    <t>Ältere Dame am Empfang unfreundlich. Man fühlte sich nicht willkommen.</t>
  </si>
  <si>
    <t>Schöne saubere Zimmer</t>
  </si>
  <si>
    <t>Keine Bewirtung außer Frühstück möglich. Personal eher ungehalten.</t>
  </si>
  <si>
    <t>Es fehlen beim Frühstück einfach die Abfalbehältrer</t>
  </si>
  <si>
    <t>Es fehlen beim Frühstück die Abfalbehälter</t>
  </si>
  <si>
    <t>Alles war bestens!</t>
  </si>
  <si>
    <t>Zimmer war gut und sauber. Möglichkeit das Fahrrad geschützt abzustellen.
Gutes Frühstück.</t>
  </si>
  <si>
    <t>Die Dame am Empfang war nicht besonders freundlich, sehr rauer Ton nicht wirklich hilfsbereit.
Ich wurde beim Frühstücken (Buffet) am Tisch daran angesprochen ob ich wirklich noch was essen möchte, es könne ja nicht sein, dass sich eine Person alleine so oft etwas zu essen holt....</t>
  </si>
  <si>
    <t>Lärm unfreundlich</t>
  </si>
  <si>
    <t>leider unfreundlicher Empfang, auch bei meinem 3Aufenthalt wurde ich mit eisigem Charme empfangen. Das letzte Mal lautes Zimmer zur Seitenstraße, diesmal um ruhiges gebeten im Hof, das Zimmer war schön, aber direkt neben höllisch lautem Getränkeautomat, es wurde mir zugesichert, dass er um 22 Uhr abgeschaltet würde, leider falsch.</t>
  </si>
  <si>
    <t>Tolles Zimmer, Frühstück nächstes mal bei McDonalds.</t>
  </si>
  <si>
    <t>Zimmer war genial, sauber, großzügig, sehr ruhig. 
5 Sterne</t>
  </si>
  <si>
    <t>Wir freuten uns auf ein tolles, reichhaltiges Frühstück, da es so viele positive Referenzen gab. Wahrscheinlich war das auch der Fall um 08.00 Uhr.
Nach einer kurzen Nacht mag man nicht um 08.00 Uhr auf der Matte stehen und Frühstücken. So haben wir uns um 09.15 aufgemacht das vielgerühmte Frühstück zu genießen.
Naja, was wir angetroffen haben, war nicht das gelbe vom Ei. Es war mehr ein Restlessen. Vom Fruchtsalat gab es grad noch mal eine viertel Portion. Die Auswahl der Brötchen, hat sich auf gummige Semmel reduziert. Eine faule Cherrytomate und Erdbeere, war noch zu haben.
Später gab es dann noch ein paar frischere Brotscheiben.
Der Nespresso Kaffee war toll.
So viel zum vielgerühmten Frühstück. 
Schade gibt 2 Sterne</t>
  </si>
  <si>
    <t>Die persönliche Ansprache der Senioren-Chefin.</t>
  </si>
  <si>
    <t>Hotel und Zimmer sind gut eingerichtet</t>
  </si>
  <si>
    <t>Brötchen vom Vortag zum Frühstück sind ein No Go. Man wurde von der Chefin angemeckert weil man eine falsche Tasse für den Kaffee benutzt hat</t>
  </si>
  <si>
    <t>netter Kurzaufenthalt in Schärding</t>
  </si>
  <si>
    <t>Freundlichkeit beim Empfang, Information zum Ort und zum "Hintereingang", Übersichtlichkeit der Anlage</t>
  </si>
  <si>
    <t>Einfaches Frühstück - nicht wie auf den Fotos .... - sonst alles in Ordnung</t>
  </si>
  <si>
    <t>Alles perfekt. Große, gut ausgestattete Zimmer, kostenfreie Parkmöglichkeiten.</t>
  </si>
  <si>
    <t>Der einzig unangenehme Faktor war die Seniorchefin, die einem mit ihrem Kontrollwahn den Genuss des Frühstücks verdarb.</t>
  </si>
  <si>
    <t>Zum glück nicht länger....</t>
  </si>
  <si>
    <t>Der Parkplatz war sehr schön. Das Ambiente an sich war auch nicht schlecht. Der Fernseher war gut.</t>
  </si>
  <si>
    <t>Die Heizung war aus und konnte nicht geregelt werden(Sehr kalt). Nachts wurden im Nachbarzimmer Wäsche gewaschen (laut).
Das Frühstück war das schlechteste welches ich bisher hatte. Jede Jugendherberge macht das besser. Das Obst und Gemüse war vom Vortag angetrocknet (mit Rand).
Das Restaurant war nicht nutzbar und die Kegelbahn auch nicht für die Gäste.</t>
  </si>
  <si>
    <t>Unwillkommen als Gast, jedoch ein schönes Hotel mit gute Lage</t>
  </si>
  <si>
    <t>Super Ausstattung</t>
  </si>
  <si>
    <t>Ein ältere Dame war schon bei Ankunft so unhöflich, das es nichts vergleichbares gibt.
Auf Grund, das es scheinbar den nächsten Tag in den Betriebsurlaub ging, war die Meldung "Sie können gerne kostenlos Stornieren ".
So Angekommen, wurden wir den nächsten Tag auch verabschiedet. Unwillkommener habe ich mich noch nie in einem Hôtel gefühlt.</t>
  </si>
  <si>
    <t>Sehr gutes Frühstück 
Sehr nah zum Inn und Stadt</t>
  </si>
  <si>
    <t>Alles in allem - sehr hübsch. Vor allem das Parkplatz. Groß und kostenlos. Die Fenster sind super dicht, wenn die zu sind, hört man die Glocken gar nicht</t>
  </si>
  <si>
    <t>Die Rezeption ist am Abend schon zu und man weiss überhaupt nicht wie man reinkommt. Viele Zimmer befinden sich in anderen Gebäuden und man muss sich warm anziehen um zum Frühstück zu kommen - es gibt keine Innenübergänge</t>
  </si>
  <si>
    <t>Betten sehr bequem ... Guter Kaffee beim Frühstück.</t>
  </si>
  <si>
    <t>Personal nicht gerade freundlich ... Abweisend usw.
Zimmer trotz Buchungsbestatigung nicht fertig, weil Chef es nicht weiter gab ... Bzw. wusste die Dame an der Rezeption nichts davon das überhaupt gebucht wurde 2 Tage vorher... Frühstück wie schon mehrfach von anderen erwähnt, unter standard... Fruchtjoghurt mit MHD 20.10 am 31.10 zur Entnahme angeboten, das heisst 11 Tage abgelaufen ... Kann mal passieren das eines dazwischen rutscht, aber es waren mehrere... Und liebes Hotelteam man kann auch große Tassen für Kaffee nehmen, nicht nur für Tee! Kirchenglocken etwas nervig und penetrant, aber dafür kann Hotel nichts.
Preis weichte trotz mehrmaligen Reklamation von Bookingpreis ab ... Definitiv KEIN 3* Hotel!</t>
  </si>
  <si>
    <t>Zimmer sauber und ordentlich. Bequemes Bett und Bettwäsche. Nähe zur Stadt.</t>
  </si>
  <si>
    <t>Wurden wegen vergessener Sachen im Zimmer leider nicht informiert. Rezeption sehr unfreundlich. Frühstück wurde sehr schleppend nachgelegt und das bei Frühstücksbeginn, alles war abgegriffen um 7.45Uhr und selbst auf Nachfrage kam während unseres Frühstücks, lange Zeit nichts nach. Weiche, knartschige Brötchen,  wurden von der Hausherrin mit den Fingern angefasst...Kein Restaurantbetrieb mehr.</t>
  </si>
  <si>
    <t>Sehr zentral gelegenes Hotel, Preis-Leistungsverhältnis okay,</t>
  </si>
  <si>
    <t>Die sehr ruhige Lage trotz Zentrumsnähe. Reichlich Parkplätze im Innenhof. Sehr komfortables Zimmer. Wir hatten Zimmer Nr. 17 im neuen Gebäude. Das Frühstück war ausgezeichnet. Das Zimmer Nr. 17 hat einen sehr schönen großen Balkon.</t>
  </si>
  <si>
    <t>Kleiner Kühlschrank und Gläser im Zimmer wären nicht schlecht.  Die Fernsehsender sollten mehr international sein.  Aber sonst war alles okay !</t>
  </si>
  <si>
    <t>laut zur Straße</t>
  </si>
  <si>
    <t>die Lage</t>
  </si>
  <si>
    <t>hatten Dreibettzimmer aber nur ein Bett war überzogen.
Frühstück,Durchschnitt, Pulverkaffee
Zimmer hatten wir zum Garten gebucht, hatten schließlich Zimmer zur Straße, sehr laut, oberhalb des Restaurants? mit lautem Gebrumme</t>
  </si>
  <si>
    <t>Sehr nette, saubere Zimmer, überaus herzlicher Empfang, reichhaltiges Frühstück, sehr gute Lage (nahe dem Stadtzentrum und der Innpromenade). Wir waren sehr zufrieden und kommen gerne wieder.</t>
  </si>
  <si>
    <t>Unfreundliche Eigentümer
ich denke Mal es waren der Seniorchef und Chefin,sind beide gleich unfreundlich.
Das Zimmer war in Ordnung und sauber,das Frühstück war okay für den Preis.</t>
  </si>
  <si>
    <t>Perfekte Lage in einem sehr schönen Hotel mit einem leckerem Frühstück</t>
  </si>
  <si>
    <t>Lage war optimal, sehr leckeres Frühstück, Parkplätze direkt am Hotel</t>
  </si>
  <si>
    <t>Dusche war undicht</t>
  </si>
  <si>
    <t>In die Jahre gekommen</t>
  </si>
  <si>
    <t>die Lage ist top, das Frühstück war gut</t>
  </si>
  <si>
    <t>Die Ausstattung des Zimmers ist stark in die Jahre gekommen, jedoch ohne Retro-Charme, sondern abgewohnt. Ich hatte ungebetene Mitbewohner (im Zimmer eine Spinne, im Bad zwei Motten), es gab Spinnweben am Vorhang.</t>
  </si>
  <si>
    <t>Die Handtücher waren keine "Reibeisen"</t>
  </si>
  <si>
    <t>Als wir ankamen, wurden wir begrüßt mit: "Haben Sie schon eingecheckt? Jetzt aber schnell, wir sperren zu" da wars 20:20 Uhr. Einchecken war bis 21 Uhr angegeben. 
Beim Einchecken keine Frage nach Impfnachweis. Erst als mein Mann erwähnte,  dass wir an den Grenzen lange warten mussten und deshalb so spät sind, wurde gefragt, wo wir herkommen und die Nachweise verlangt. 
Es gab kein Restaurant, obwohl in der Beschreibung des Hotels angegeben. Auf die Frage,  wo man noch etwa essen kann,  bekamen wir die Antwort, gehen sie hoch Richtung Kirche,  aber ich weiß nicht, ob da noch was auf hat
Wir mussten unseren Reiseproviant verspeisen 
Morgens um 5 Uhr kamen Gäste,  die nicht gerade leise waren. 
Das Bad war nach dem Duschen überschwemmt,  weil die Duschwand nicht dicht war. 
Das reichhaltige Frühstücksbuffet war eher für Vegetarier gedacht, Müsli, Obst und Gemüse "sehr reichhaltig"</t>
  </si>
  <si>
    <t>Unhöflich und in der Zeit stehen geblieben.</t>
  </si>
  <si>
    <t>Die Lage und Groesse des Zimmers</t>
  </si>
  <si>
    <t>Wenn man am Abend nach langer Fahrt im Hotel ankommt und sich fast dafür entschuldigen muss, gebucht zu haben. Es war ein unfreundlicher Empfang der Hotelbesitzerin mit einer Flexibilität eines Ambosses. Auf die Frage, ob man sich auch am Morgen entscheiden kann, ob wir das Frühstücksbuffet inAnspruch nehmen könnten, wurde mit „Nein“ beantwortet, sie müssten ja schließlich auch planen. Traurig da so etwas bei Hotels Gang und Gebe sein sollte. 
Als wir dann nach dem Beziehen des Zimmers noch ein Bier von der Bar aufs Zimmer holen wollten, war alles abgeschlossen. Die Rezeption, die Bar, das Restaurant. Es gab auch keinen Automaten, an dem man sich bedienen konnte. 
Beim Check-Out (ohne Frühstück natürlich) bekamen wir nur eine Rechnung auf Nachfrage…… mit Grummeln. 
Eine nette Verabschiedung hatte ich dann auch nicht mehr erwartet. Man war wohl froh, dass wir dann weg waren. 
Schade…..</t>
  </si>
  <si>
    <t>Alles</t>
  </si>
  <si>
    <t>Das Hotel in Schärding liegt sehr schön. Über eine Seitenstraße gelangt man direkt an den Inn.
Die Zimmer sind sehr geräumig und auf dem neuesten Stand. Das Frühstück war reichhaltig und lecker.</t>
  </si>
  <si>
    <t>Es war sauber und das Personal war freundlich; außerdem war sie zentral gelegen.</t>
  </si>
  <si>
    <t>Mein Einzelzimmer war klein und im Dachgeschoss.
Die Nachtruhe wurde durch die viertelstündlich läutende Glocke (auch nachts) gestört. 
Dies würde ich allerdings  bedingungslos akzeptieren, wenn es zur Ehre von Jesus Christus gemacht wird… aber nur als Info zur Uhrzeit nicht.
Den Preis für Frühstück fand ich übertrieben teuer.</t>
  </si>
  <si>
    <t>Gute Lage, nicht weit zum Inn und in die Stadt. Zimmer sind in die Jahre grko</t>
  </si>
  <si>
    <t>gutes Frühstück, nicht weit zum Inn</t>
  </si>
  <si>
    <t>Das Zimmer unter dem Dach lässt sich trotz eines optionalen Klimagerätes nicht herunterkühlen. Für einen Luftaustausch ist das Dachfenster zu klein. Klimaanlage ist extrem laut.</t>
  </si>
  <si>
    <t>Das WLAN war sehr schlecht!
Dame beim Empfang war nicht nett.</t>
  </si>
  <si>
    <t>nie wieder!</t>
  </si>
  <si>
    <t>Die Lage ist gut, man ist schnell am Hauptplatz.</t>
  </si>
  <si>
    <t>Zuerst wurden wir wieder weggeschickt, weil es noch nicht 14:30 Uhr war. Sei Ihnen zugestanden. Mit dem Glockenschlag der Kirchturmuhr (wirklich!) ging die Tür dann auf, wir durften eintreten. Am Empfang wurden wir zuerst ignoriert, weil der "Chef gleich kommt", dann bekamen wr doch unsere Schlüssel. Nach der Auskunft bzgl Frühstückszeiten kam der Satz "Und sonst brauchen sie eh nichts!", wohlgemerkt als Feststellung, nicht als Frage. Beim Frühstück war dann gerade alles ziemlich leer (um 8:00 Uhr), auf die Frage nach Auffüllung kam ein genervtes "ich bin dabei", Kornweckerl waren keine mehr da, weil "die sind als erste weg". Nachher wurden doch noch welche nachgefüllt, allerdings halbiert!!!, damit es nach mehr aussieht. Eine Entnahme von Honey-Pops war nicht möglich, weil diese ein einziger Klumpen im Glas waren. Ach ja, nach Impfung oder Test (3G-Regeln) wurden wir nicht einmal gefragt.</t>
  </si>
  <si>
    <t>Ausgezeichnet</t>
  </si>
  <si>
    <t>Sehr freundliche und aufmerksame Gastgeber.</t>
  </si>
  <si>
    <t>Alles 100%ig, daher keine weitere angabe</t>
  </si>
  <si>
    <t>Freundliches Personal. Kurzer Fußweg zum Marktplatz. Fahrradgarage.</t>
  </si>
  <si>
    <t>Nie wieder</t>
  </si>
  <si>
    <t>Frühstück war ok</t>
  </si>
  <si>
    <t>Unfreundliche Eigentümer, kleine und nicht saubere Zimmer</t>
  </si>
  <si>
    <t>Schöner Aufenthalt im Hotel Biedermeier Hof!  Gerne immer wieder!</t>
  </si>
  <si>
    <t>Das Hotel liegt in der Nähe des Flusses Inn. Am Fluss konnte man sehr gut spazieren gehen oder mit dem Fahrrad fahren.
Ebenso gibt es in der direkten Nähe gute Einkaufsmöglichkeiten (Supermärkte). 
Als vierköpfige Familie hatten wir eine Übernachtung in einem Familienzimmer. Das Zimmer und das Badezimmer waren gut und modern ausgestattet. Es war alles sehr sauber. Es gab genügend Handtücher für alle. Die Betten empfanden wir als bequem.
Das Frühstück war sehr reichhaltig, das Personal dabei sehr nett, aufmerksam und hilfsbereit, dass alles zur Zufriedenheit der Gäste reibungslos abläuft.</t>
  </si>
  <si>
    <t>Anreise nur bis 21.00 Uhr möglich.</t>
  </si>
  <si>
    <t>hätte besser sein können</t>
  </si>
  <si>
    <t>saubere und ruhige Zimmer und gute Lage im Ort</t>
  </si>
  <si>
    <t>Frühstücksbüffet wurde sehr sparsam wieder aufgefüllt; erst durch Nachfragen; Personal sehr distanziert</t>
  </si>
  <si>
    <t>Frühstück vielfältig.
Hr.Hofmann sehr zuvorkommend,  freundlich</t>
  </si>
  <si>
    <t>Ich habe leider nur 1 Nacht verbracht, kann nichts negatives sagen.</t>
  </si>
  <si>
    <t>Nie wieder!</t>
  </si>
  <si>
    <t>Lage in Zentrumsnähe, ruhiges Zimmer</t>
  </si>
  <si>
    <t>Äußerst unfreundliches Personal, halten Sie sich  fern, wenn Sie sich als Gast willkommen fühlen wollen. Es gibt genug andere Hotels in Schärding, die es zu schätzen wissen, Gäste in ihrem Hotel zu begrüßen und sie auch demnach behandeln.</t>
  </si>
  <si>
    <t>Wäre eine schöne Unterkunft wenn man die vielen Kleinigkeiten ausmerzen würde.</t>
  </si>
  <si>
    <t>Frühstück war sehr gut, Lage auch ideal,</t>
  </si>
  <si>
    <t>Zimmer waren neu aber viele Mängel, Dusche total undicht, das ganze Bad stand jedesmal unter Wasser , Chef meinte nur da laufe eh schon ein Verfahren gegen die Firma, Klotürschloss kaputt, nur 1 Zimmerschlüssel erhaltbar, Seniorchefin war mit unserer Ankunft total überfordert, sie könne auch kein Bier herunterlassen , wozu dann eine Bar beschrieben, wenn abends alles verriegelt wird?!</t>
  </si>
  <si>
    <t>Innpower</t>
  </si>
  <si>
    <t>Zimmer neu renoviert
Parkplätze in Zimmernähe</t>
  </si>
  <si>
    <t>Zu wenig Ablagen im Bad</t>
  </si>
  <si>
    <t>Ist unsere Liebling Hotel in Schärding</t>
  </si>
  <si>
    <t>Traumtage in der schönen "Barockstadt" und abwechslungsreichen Umgebung</t>
  </si>
  <si>
    <t>Wirklich empfehlenswertes Hotel mit familiären Charakter und bester Lage in der schönen "Barockstadt" Schärding. Familie der Hoteleigentümer steht den Kunden mit Rat und Tat immer zur Seite. Das Hotel hat mehrere Gebäude, dazwischen befinden sich Sitzgelegenheiten in parkartiger Umgebung. Der Hauptplatz von Schärding ist zu Fuß in 3 Minuten zu erreichen (das Hotel liegt unmittelbar neben dem Seilergraben). Großzügiges, abwechslungsreiches Frühstücksbuffet in angenehmer aufgelockerter Atmosphäre. Unser Zimmer hatte zwei Balkontüren mit Sitzgelegenheiten zum Sonnen und Blick ins Grüne. Parkplätze befinden sich direkt innerhalb des Hotelareals.</t>
  </si>
  <si>
    <t>Wir waren schon öfters da und werden wiederkommen. Für uns ist alles perfekt.</t>
  </si>
  <si>
    <t>Sauberes Zimmer</t>
  </si>
  <si>
    <t>Wenn man es nicht gewohnt ist die Kirchturmuhr schlägt auch in der Nacht alle Viertelstunde. Trotz Nachweises nicht funktionierenden WLAN wurde nichts unternommen. Lediglich wurde nach meiner Zimmernummer gefragt.</t>
  </si>
  <si>
    <t>Sehr Gute Lage und Bier vom Fass</t>
  </si>
  <si>
    <t>Alles da was man braucht, gutes Bett, sauber, Handtuch und Föhn. Bier vom Fass :)</t>
  </si>
  <si>
    <t>Werde dieses Hotel in Zukunft  meiden</t>
  </si>
  <si>
    <t>Frühstück war traurig , 1 trockene Semmel und 1 Tasse Kaffee ,das sber nur auf Goodwill</t>
  </si>
  <si>
    <t>März 2021</t>
  </si>
  <si>
    <t>Die Lage und der Parkplatz sind super. Das Zimmer war sehr ruhig, ich hatte mit dem Läuten der Kirche und mehr Verkehr gerechnet. Das Frühstück ist reichhaltig. Für die eine Nacht war alles prima.</t>
  </si>
  <si>
    <t>Es war ein wenig eine Reise in vergangene Zeiten. So manches erinnerte mich an meine Kindertage. Aber es war irgendwie auch schön mal wieder an früher erinnert zu werden.</t>
  </si>
  <si>
    <t>Tolles Hotel mit historischem Bezug. Zimmer sehr schön, fast edel. Sehe bequeme Betten. Sehr sauber. Hervorragende Lage. Zentrumsnah und dennoch ruhig. Freundlicher Empfang und gutes Frühstück. Gern bald wieder.</t>
  </si>
  <si>
    <t>Danke</t>
  </si>
  <si>
    <t>Alles super!!! 😄 Sehr nettes Personal, sehr schönes Ambiente</t>
  </si>
  <si>
    <t>Zwischenübernachtung</t>
  </si>
  <si>
    <t>Ruhige, aber zentrale Lage, Parken im Innenhof, Frühstück, sehr gutes Preisleistungsverhältnis.
Gut für Zwischenübernachtung Deutschland/ Kroatien geeignet.</t>
  </si>
  <si>
    <t>./.</t>
  </si>
  <si>
    <t>Die Kirchturmuhr war sehr laut, läutete um 7 h lange Zeit</t>
  </si>
  <si>
    <t>1 Nacht auf der Durchreise</t>
  </si>
  <si>
    <t>Sehr nah am Zentrum</t>
  </si>
  <si>
    <t>Tolles Preis- Leistungsverhältnis! Zentrale Lage.</t>
  </si>
  <si>
    <t>Frühstück nur bis 10.00,könnte länger sein.</t>
  </si>
  <si>
    <t>Alle</t>
  </si>
  <si>
    <t>Zimmer sauber
gutes Frühstück</t>
  </si>
  <si>
    <t>Von der Buchung war im Hotel nichts bekannt!!!!
Erst hieß es, es sei auch kein Zimmer mehr frei. Dann letztlich doch ein Ersatzzimmer erhalten.
WLAN keine Verbindung, Fernseher musten erst Programme installiert werden.
Kein Parkplatz frei, mußte auf der Straße parken.</t>
  </si>
  <si>
    <t>Der Frühstücksraum ist sehr schön. Das Buffet ausreichend es gibt alles was das Herz begehrt.</t>
  </si>
  <si>
    <t>Die Zimmer könnten etwas sauberer sein.</t>
  </si>
  <si>
    <t>Schlechter Empfang am Hotel, WLAN funktionierte nicht, Check Inn Zeiten falsch, Zusatzgebühren bei Abreise.</t>
  </si>
  <si>
    <t>Der Chef war sehr nett</t>
  </si>
  <si>
    <t>Es fehlte.mir ein minikühlschrank.  Um den Preis wäre es nett, gerade in heißen Sommertagen.</t>
  </si>
  <si>
    <t>Toller Fahrradkeller. Sauberes und komfortables Zimmer in schöner Lage. Gute Frühstücksmöglichkeiten.</t>
  </si>
  <si>
    <t>Toller Aufenthalt in einer wunderschönen Stadt.</t>
  </si>
  <si>
    <t>Es war super gelegen, nahe zum Zentrum von Scharding. Parken war gut, könnte aber eine Herausforderung sein, wenn man spät ankommt, da etwas wenig Parkin* aber wir kamen jeden Abend zurecht. Schöne Zimmer, tolle Duschen, ich würde auf jeden Fall wieder hinfahren.</t>
  </si>
  <si>
    <t>Komfortable und saubere Zimmer, trotzdem teuer für das was es ist</t>
  </si>
  <si>
    <t>Schneller Check-in, große Fahrradgarage, sauberes und gemütliches Zimmer.</t>
  </si>
  <si>
    <t>Obwohl das Frühstück eine große Auswahl hatte, fühlte es sich ziemlich schlecht ausgeführt an. Imho nicht wirklich frisches Brot/Brötchen und allgemein sah alles aus wie ein Lidl Regalbrett. Für den Preis-Punkt würde ich etwas mehr Qualität erwarten. Vielleicht weil es Sonntag war .. imho besser weniger Auswahl aber regionale Produkte.
Auch die Milchkannen wurden nicht gekühlt, auch nicht nach Öffnung. Sojamilch sah/roch schon ziemlich schlecht aus.</t>
  </si>
  <si>
    <t>haben wir genossen</t>
  </si>
  <si>
    <t>klassische Einrichtung und freundliches Personal</t>
  </si>
  <si>
    <t>unser Zimmer ist zur Straßenseite da es heiß ist öffnen wir die Fenster es ist etwas laut mit vorbeifahrenden Autos, aber wir schlafen beruhigt da wir müde waren</t>
  </si>
  <si>
    <t>Familieneigenes Hotel-nettes Personal</t>
  </si>
  <si>
    <t>Einfaches Übernachtungsstopp</t>
  </si>
  <si>
    <t>schöne Lage, schöne Stadt</t>
  </si>
  <si>
    <t>Kirchenglocken läuten alle 15 Minuten durch die Nacht.
Schlechte Wlan-Verbindung, Besitzer meinte langsam wenn mehrere Personen benutzen und dass ich alle seine Router ausprobieren musste. raten Sie mal was... alle hatten schwache Verbindungen, die nicht zu öffnen waren! Nicht beeindruckt!</t>
  </si>
  <si>
    <t>gutes Frühstück, Nähe Innenstadt nur 2 Minuten zu Fuß</t>
  </si>
  <si>
    <t>Tolle Lage, schöne Aussicht.</t>
  </si>
  <si>
    <t>Südafrika</t>
  </si>
  <si>
    <t>tolles Hotel für vernünftiges Geld. super Frühstück, bequeme Betten.</t>
  </si>
  <si>
    <t>nichts, alles war super.</t>
  </si>
  <si>
    <t>Top Zimmer (kein Wasserkocher/Kaffee etc.).  Tolle Lage.</t>
  </si>
  <si>
    <t>Das Zimmer war schön, ebenso die Lage.  Nähe zum Fluss und zur schönen Innenstadt.</t>
  </si>
  <si>
    <t>Das Gebäude war bei unserer Ankunft (innerhalb der angegebenen Ankunftszeit) verschlossen.  Wir haben geklingelt, was ewig gedauert hat, bis wir eine Antwort bekommen haben.  Uns wurde gesagt, wir sollen ewig warten, was wir vor dem Einlass gemacht haben und zur Rezeption geführt haben.  Das Englisch der Dame war nicht besonders gut aber wir kamen zurecht.  Viele Fliegen rund um das Frühstücks Essen.</t>
  </si>
  <si>
    <t>Ruhig, gute Erreichbarkeit, Frühstück.</t>
  </si>
  <si>
    <t>schlechter WLAN-Zugang.
Mein Zimmer war am Rande des Hotels. Deshalb...</t>
  </si>
  <si>
    <t>Tschechische Republik</t>
  </si>
  <si>
    <t>Wunderbares Frühstück. Perfekte Locatieontwikkelaar, zentrumsnah</t>
  </si>
  <si>
    <t>Wunderschöner Anblick auf die Kirche, aber die Glocken läuten jede viertel Stunde</t>
  </si>
  <si>
    <t>Lage war genial</t>
  </si>
  <si>
    <t>So heiss im Zimmer</t>
  </si>
  <si>
    <t>fast alles.</t>
  </si>
  <si>
    <t>Kopfkissen waren tot. härtere Kopfkissen brauchen.</t>
  </si>
  <si>
    <t>Wir bevorzugen getrennte Betten</t>
  </si>
  <si>
    <t>Gutes Frühstück, ohne weitere Anmerkung</t>
  </si>
  <si>
    <t>Kein Restaurant, ohne gute Beratung wo man hin kommt. Wir fanden die hervorragende Wassermühle Resto,allein</t>
  </si>
  <si>
    <t>angenehmer Aufenthalt an guter Lage auf dem Weg nach Österreich</t>
  </si>
  <si>
    <t>Lage, Sauberkeit und gutes Frühstück. Großer kostenloser Parkplatz</t>
  </si>
  <si>
    <t>Gute Lage und gutes Preis/Leistungs Verhältnis</t>
  </si>
  <si>
    <t>Ich musste Last Minute buchen, die Beschreibung und Bilder stimmen gut mit dem eigentlichen Hotel überein. Freundliches und hilfsbereites Personal.</t>
  </si>
  <si>
    <t>Es war nicht möglich, auf der Buchungsseite die Frühstücksmöglichkeit zu wählen, es war aber möglich, an der Rezeption danach zu fragen.</t>
  </si>
  <si>
    <t>Alles!</t>
  </si>
  <si>
    <t>Eine angenehme Übernachtung</t>
  </si>
  <si>
    <t>Gutes Frühstück, hervorragender Kaffee!!!, großes Zimmer mit bequemen Betten und eigenem Parkplatz.  Nahe am zentralen Platz wo wir zu Abend gegessen haben da das Restaurant im Hotel nicht geöffnet war.</t>
  </si>
  <si>
    <t>Obwohl wir ein sehr, großes Zimmer hatten, war das Bad und vor allem die Toilette lächerlich klein. Man musste seitlich stehen um die Toilettentür zu schließen.  Kein großes Problem, nur etwas bizarr.</t>
  </si>
  <si>
    <t>Gute Lage, schöne Zimmer, gutes Frühstück, Garage für Fahrräder.</t>
  </si>
  <si>
    <t>Die Lobby war ab 19 Uhr verschlossen, somit kein Platz um sich mit Freunden zusammen zu setzen. Die angekündigte Bowlingbahn war auch nicht vorhanden, man konnte nicht mal ein Getränk bekommen.</t>
  </si>
  <si>
    <t>Das Frühstück ist sehr gut. Der Mann an der Rezeption ist sehr freundlich und hilfsbereit. Das Zimmer war geräumig und sauber. Lage nahe der Ortsmitte und des Flusses.</t>
  </si>
  <si>
    <t>Angenehm</t>
  </si>
  <si>
    <t>Erst schien ein Late Check In nicht möglich zu sein, nach dem Zurückklingeln war es aber doch möglich._x000D_
Nette Besitzerin . Geräumiges Zimmer für 4 Personen (2 Kinder)_x000D_Schönes Gebäude. Ruhig, schöne Betten.</t>
  </si>
  <si>
    <t>Für Vegetarier nicht sehr viel Auswahl zum Frühstück, aber trotzdem ok.</t>
  </si>
  <si>
    <t>Bettenqualitaet</t>
  </si>
  <si>
    <t>Schöne Lage. Gute Auswahl.</t>
  </si>
  <si>
    <t>Schöne Lage. Gute Auswahl. 
Kostenloser Parkplatz, aber nicht zu spät ankommen. 
Gutes Preis-Leistungsverhältnis.</t>
  </si>
  <si>
    <t>Wlan zwar kostenlos aber schlechte Bandbreite (&lt;1Mbps).</t>
  </si>
  <si>
    <t>Frankreich</t>
  </si>
  <si>
    <t>Liegt in einem super charmanten kleinen Ort. Ein wirkliches Kleinod. Eigener Parkplatz. Gut erreichbar von der Autobahn A3</t>
  </si>
  <si>
    <t>Altmodische Zimmer und Bäder. Holzboden; man hört die Gäste über einem. (Sie haben aber mehrere Gebäude. Manche sind neuer dann die anderen) Kirchturmglocken die ganze Nacht. Kein Flugzeug. Kein Restaurant/ Bar. Kein wlan</t>
  </si>
  <si>
    <t>Sauberes geräumiges Zimmer. Sehr gutes Frühstück. Privater Parkplatz. Sehr Zentrumsnah. Alles was ich für eine Nacht brauchte gute Ruhe</t>
  </si>
  <si>
    <t>Lokalisation, großer Parkplatz,</t>
  </si>
  <si>
    <t>Lage, Parkplatz, Zimmer</t>
  </si>
  <si>
    <t>Stuff- alte Dame war am Anfang nicht nett, sogar ich hatte einen Pass von caccination sie fragte nach auch testen, nachdem ich ihr 2-3 mal gesagt habe dass ich Pass habe und ihr präsent habe sie verzichtet und nicht mehr fragt.</t>
  </si>
  <si>
    <t>Polen</t>
  </si>
  <si>
    <t>Ruhiger Ort, großer Parkplatz.  Einfache Kommunikation mit dem Gastgeber.</t>
  </si>
  <si>
    <t>Serbien</t>
  </si>
  <si>
    <t>Sehr unfreundlich. Schimmel im Bad Zimmer</t>
  </si>
  <si>
    <t>Ich bin später als angegeben angekommen und anstatt willkommen zu sein, wurde mir gleich mitgeteilt, dass mir dafür ein Aufpreis berechnet wird. Merkwürdige Einstellung beim Hotelbetrieb... _x000D_
Schimmel im Bad</t>
  </si>
  <si>
    <t>Alles supi</t>
  </si>
  <si>
    <t>Niemand spricht englisch</t>
  </si>
  <si>
    <t>Ukraine</t>
  </si>
  <si>
    <t>Ein perfektes Hotel für einen Zwischenstopp oder einen Kurzurlaub.</t>
  </si>
  <si>
    <t>Das Hotel ist ein no Schnörkel, authentisch, österreichisches, familiengeführtes Haus. Es ist sauber, ruhig und gut gelegen für einen kurzen Spaziergang ins schöne Zentrum von Scharding und zum Flussufer.</t>
  </si>
  <si>
    <t>Check in Zeit ist auf Mitte Abend beschränkt.</t>
  </si>
  <si>
    <t>Alles war großartig</t>
  </si>
  <si>
    <t>Gefallen hat uns: Das Zimmer (Größe und Einrichtung, der Stil passt) und das Frühstück (große Auswahl). Die Freundlichkeit und Hilfsbereitschaft des Personals.</t>
  </si>
  <si>
    <t>"Die Gesamte ""ordnung"", sehr gutes Frühstück, günstige Parkmöglichkeit und gute Lage"</t>
  </si>
  <si>
    <t>Biedermeier Hof ist ein alter Schulort, wo man seinen Aufenthalt sicherlich genießen wird, aber nur wenn man ein 60+ Deutscher ist und zum „Elite aryan baby boomer club“ gehört, wenn man ein junger Europäer mit seiner Familie reist, wie ich, wird man Klischees und beschuldigt, dass man seinen Aufenthalt nicht bezahlt, obwohl man vorher online bezahlt, da der Rezeptionschef denkt, dass Internet-Poltern funktioniert + ist. Zuerst wurden wir von einem höflichen älteren Herrn begrüßt, wir wurden professionell über alle Notwendigkeiten und unsere Frühstückszeit informiert - sowohl auf deutsch als auch auf englisch, dann wurden wir zu unserem Zimmer geführt und es war meist alles in Ordnung :(trotz das es für zwei Personen vorbereitet war statt drei die wir in unserer Buchungsmaske deklariert haben, war morgens das gleiche - beim Frühstück bekamen wir zwei Teller statt drei), dann war es beim Auschecken etwas unruhig geworden. Zuerst wurde uns vom Rezeptionsmanager gesagt 122€ zu bezahlen. wir haben bereits Monate vorher mit Karte bezahlt, dann wurden wir nach unserer höflichen Erklärung von ihr beschuldigt uns den Weg zu „betrügen“ ohne zu bezahlen! Sie rief schließlich bei booking.com an und man bestätigte uns, dass wir unseren Aufenthalt bereits mit Vorkasse bezahlt hatten, dann - als wir die restlichen 6€ Kurtaxe bezahlen wollten, wollte sie uns die Kreditkarte nicht benutzen lassen so bat ich meine Mutter das Geld einzubringen - wieder hat sie uns Betrug vorgeworfen und hat uns aggressiv die Hände umgedreht, sie nannte meine Mutter einige unhöfliche Episoden auf deutsch und anstatt sich bei uns zu entschuldigen für ihre eigene Inkompetenz und die dadurch entstandene Situation (da sie unsere Zeit verschwendete), wurde sie erst aggressiv und unfreundlich. Am gleichen Tag wurde uns erneut (direkt an booking.com - als Antwort auf unsere Beschwerde) vorgeworfen, die Kurtaxe nicht zu zahlen! Zum Glück habe ich die Quittung dafür erhalten.</t>
  </si>
  <si>
    <t>sehr herzlich man spürt die Besitzerfamilie</t>
  </si>
  <si>
    <t>Zimmer ist normal, aber Lage, Personal, Restaurant sind sehr schön</t>
  </si>
  <si>
    <t>Italien</t>
  </si>
  <si>
    <t>Günstig für unsere Durchreise.</t>
  </si>
  <si>
    <t>Guter Aufenthalt. Man bekommt sein Geld</t>
  </si>
  <si>
    <t>Gute Lage abseits der Autobahn. Sehr sauber und warm</t>
  </si>
  <si>
    <t>Wir sollten einen Code und Hinweise für den Zugang zur Unterkunft erhalten aber das habe ich nicht reklamiert und bekam ein bisschen Panik, da alle Türen geschlossen waren und ich habe angerufen und wer dran ging konnte kein englisch und hing auf. Auch jede halbe Stunde läutet die Kirchenglocke.</t>
  </si>
  <si>
    <t xml:space="preserve"> 9.6 </t>
  </si>
  <si>
    <t>kein Kühlschrank, kein Wasserkocher...</t>
  </si>
  <si>
    <t>Sehr zufrieden, das Hotel hat unsere Erwartungen rundum erfüllt.</t>
  </si>
  <si>
    <t>Blitzsauber, ein altes, kleines Gebäude in perfektem Zustand, gut mantiert. Hotel „mit Herz und Seele“, sehr gemütlich. Lage ist keine 10 Minuten zu Fuß zu Altstadt von Scharding. Absolute Ruhe während der Nacht, perfekt für guten Schlaf. Frühstück war ausgezeichnet, mit viel Essen und Baverage zur Auswahl. Last aber auch nicht zuletzt sehr entgegenkommende und freundliche Rezeptionistin.</t>
  </si>
  <si>
    <t>Alles war perfekt. Keinerlei Beanstandungen!</t>
  </si>
  <si>
    <t>Für schlecht könnte diese Unterkunft mit wenig Aufwand viel besser sein.</t>
  </si>
  <si>
    <t>Lage ist sehr gut</t>
  </si>
  <si>
    <t>Das Hotel sah aus als ob lange keine Besucher da waren.
Das Zimmer war ok, das Bett war deutlich vorher benutzt. (Schwarze hört man auf dem Bettlaken)
Duschkabine undicht, dadurch nasser Boden.
Frühstück war Brot aus vergangenen Zeiten.</t>
  </si>
  <si>
    <t>Toller Aufenthalt, sehr hilfsbereites Personal!</t>
  </si>
  <si>
    <t>Aufgrund der COVID Einschränkungen konnten wir nicht in Deutschland bleiben. Wir mussten am Ende eine weite Strecke fahren um nach Österreich zu kommen. Wir sind spät im Hotel angekommen und dennoch hat Karl den Check In sehr einfach gemacht. Die Zimmer waren perfekt und sehr komfortabel für meine Familie und mich. Das Frühstück am nächsten Tag war lecker und hatte eine große Auswahl. Die Lage war perfekt und das kostenlose Parken ein Pluspunkt. Alles in allem würde ich diese Unterkunft jedem (insbesondere denen, die mit ihrer Familie reisen) sehr empfehlen!</t>
  </si>
  <si>
    <t>Nichts!</t>
  </si>
  <si>
    <t>Extrem unfreundliches Personal und auch andere Probleme machten den Aufenthalt unangenehm</t>
  </si>
  <si>
    <t>Gute Lage, Parkmöglichkeit, gutes Preis-Leistungsverhältnis.</t>
  </si>
  <si>
    <t>"Extrem unfreundliches Personal (alte Dame), die Wände/Decke sind eher dünn und daher hört man die Nachbarn, das Frühstück kurz vor 9 Uhr ist schon ""leer"" (trotz der Frühstückszeit bis 10 Uhr)."</t>
  </si>
  <si>
    <t>Tolle Unterkunft in der Nähe der Innenstadt</t>
  </si>
  <si>
    <t>Die Lage ist wunderbar sehr nah am Fluss und Altstadt. 
Zimmer sind sauber und komfortabel. 
Frühstück war in Ordnung, genug Auswahl. 
Sehr freundliche Dame beim Check in und Frühstück.</t>
  </si>
  <si>
    <t>Das Restaurant ist geschlossen und der Garten wird hauptsächlich von Rauchern genutzt.</t>
  </si>
  <si>
    <t>sauber, Parkplatz</t>
  </si>
  <si>
    <t>Personal</t>
  </si>
  <si>
    <t>Ältere Dame an der Rezeption, ungesellig.</t>
  </si>
  <si>
    <t>Lage und Zimmer</t>
  </si>
  <si>
    <t>Guter Empfang, Personal (besonders ältere Dame) unfreundlich</t>
  </si>
  <si>
    <t>Traumhaft empfehlenswert</t>
  </si>
  <si>
    <t>Ich hatte bei der Buchung nicht angegeben das beinhaltet. Frühstück. Konnten uns morgens zum leckeren Frühstück mit frischen Brötchen und anderen leckeren Leckereien begleiten._x000D_
Sehr schöne,saubere Zimmer und tolle Betten. Gutes Bad, gute Dusche._x000D_
Wunderschöne Umgebung...gute Lokale in der Nähe.</t>
  </si>
  <si>
    <t>Gute Betten, gutes Frühstück, freundliche Leute</t>
  </si>
  <si>
    <t>War sehr warm im Zimmer, nur ein kleines Dachfenster ging auf</t>
  </si>
  <si>
    <t>Netter Ort</t>
  </si>
  <si>
    <t>Gute Lage, schöne Betten</t>
  </si>
  <si>
    <t>Empfehlung, Lage nahe der Autobahn!! Für den Fall, dass man auf der Durchreise ist.</t>
  </si>
  <si>
    <t>Lage, direkt an der Autobahn. Gutes Hotel um auf der Durchreise zu übernachten.
Der Ort (um die Ecke) ist auch schön und schön zu sehen.</t>
  </si>
  <si>
    <t>Das Hotel ist etwas in die Jahre gekommen, aber es geht.
Im Hotel kann man nur frühstücken und nicht zu Abend essen. Man ist auf die Restaurants im Ort angewiesen. Viele Restaurants waren geschlossen (wohl wegen Ende der Sommersaison). Es empfiehlt sich im Ort zu essen am 1. Stock!!!</t>
  </si>
  <si>
    <t>Qualitäts-Preis-Leistungs-Verhältnis</t>
  </si>
  <si>
    <t>Das Frühstück war reichhaltig</t>
  </si>
  <si>
    <t>Keine Klimaanlage</t>
  </si>
  <si>
    <t>Das Sonntags alle Einrichtungen geschlossen sind, die haben zwar eine Terrasse aber keinen Service Schade.</t>
  </si>
  <si>
    <t>Super Aufenthalt für 1 Nacht</t>
  </si>
  <si>
    <t>Sauber und auf der Strecke</t>
  </si>
  <si>
    <t>Frühstück ist für 14€ p. Kein Joghurt und Ei mehr☹️</t>
  </si>
  <si>
    <t>Super!</t>
  </si>
  <si>
    <t>Bett, Frühstück, Umgebung Hotel</t>
  </si>
  <si>
    <t>Die Umgebung des Hotels war wunderschön-liegt schön zum Gasthof.</t>
  </si>
  <si>
    <t>Die Hygiene war super ordentlich und sauber.</t>
  </si>
  <si>
    <t>Das Frühstück war einfach die Brötchen waren definitiv nicht frisch.</t>
  </si>
  <si>
    <t>Hervorragendes Hotel auch auf der Durchreise.</t>
  </si>
  <si>
    <t>Super Frühstück</t>
  </si>
  <si>
    <t>Preis-Leistungsverhältnis</t>
  </si>
  <si>
    <t>Einfaches, aber sauberes und geräumiges Zimmer mit drei Betten</t>
  </si>
  <si>
    <t>Drittes Bett war hart</t>
  </si>
  <si>
    <t>Super Hotel auf dem Weg nach Kroatien</t>
  </si>
  <si>
    <t>Alles bestens. Hotel nahe der Autobahn für Übernachtung auf dem Weg nach Kroatien. Gute Betten, gutes Frühstück. Hotel liegt in einer wunderschönen Altstadt mit vielen Restaurants in Laufweite.</t>
  </si>
  <si>
    <t>Die Zimmer haben Dachfenster ohne Vorhänge. Mit etwas Kreativität konnten wir das Zimmer mit den vorhandenen drapierten Vorhängen verdunkeln.</t>
  </si>
  <si>
    <t>Zimmer sehr sauber, gutes Frühstück und Parkplätze am Haus..  Preis-Leistungs-Verhältnis Verhältnis nmm sehr gut.</t>
  </si>
  <si>
    <t>Es war alles richtig gut, vom Personal, den Zimmern, den Hotelbetrueb und Frühstück. Extrem sauberes Zimmer, WC und Bad.Zu empfehlen.</t>
  </si>
  <si>
    <t>Vielleicht sollte das Isolierzimmer im älteren Teil etwas besser sein, aber nichts kryptisches.</t>
  </si>
  <si>
    <t>Zimmer perfekt</t>
  </si>
  <si>
    <t>Angenehmer Aufenthalt in einem traditionellen gepflegten Hotel</t>
  </si>
  <si>
    <t>Nettes Hotel mit freundlichem Personal.</t>
  </si>
  <si>
    <t>Idyllische Unterkunft</t>
  </si>
  <si>
    <t>So gemütlich, fantastisches Frühstück, familiär und mit viel Charme. Eine Idylle pur!</t>
  </si>
  <si>
    <t>Schweden</t>
  </si>
  <si>
    <t>Alles bestens. Hotel</t>
  </si>
  <si>
    <t>Wir waren auf der Durchreise und waren hier für eine Nacht. Schöne Lage. Auch wurden sehr freundlich empfangen. Das Zimmer war in Ordnung und sauber.</t>
  </si>
  <si>
    <t>Das Frühstück finde ich auf der teuren Seite. Das Personal im Frühstücksraum und an der Rezeption morgens waren alle ältere Damen, aber nicht wirklich den Eindruck bekommen, dass es ihnen gefallen hat, es wurde sich zu wenig Mühe gegeben, einen zu verstehen. Das war leider nicht der Fall.</t>
  </si>
  <si>
    <t>Ein großzügiges Zimmer mit einem feinen Bett</t>
  </si>
  <si>
    <t>Schwaches WLAN Signal</t>
  </si>
  <si>
    <t>Angenehm.</t>
  </si>
  <si>
    <t>Die Gegend ist wunderschön und spektakulär.</t>
  </si>
  <si>
    <t>Beim nächsten Mal buchen wir wieder, wenn wir auf der Durchreise nach Ungarn sind</t>
  </si>
  <si>
    <t>Das Zimmer war in Ordnung. Geräumig mit einem einfachen Sofa und zwei Sesseln!!</t>
  </si>
  <si>
    <t>Frühstück. Wir wurden weit entfernt von allen anderen Gästen untergebracht. Die Sandwich waren alt und durch unser Frühstück war das Licht ausgeschaltet.</t>
  </si>
  <si>
    <t>Die Lage zum Zentrum 
Das Bett hat gut geschlafen und es war ruhig</t>
  </si>
  <si>
    <t>War nicht wirklich schlimm. Die Zimmer waren einfach aber auf jeden Fall in Ordnung!</t>
  </si>
  <si>
    <t>Alles bestens. Lage, gutes Frühstück</t>
  </si>
  <si>
    <t>Waren schon mehrmals auf der Durchreise und hatten eine gute Zeit</t>
  </si>
  <si>
    <t>Alles bestens!</t>
  </si>
  <si>
    <t>Freundliche Inhaber. Alles gut und aufmerksam.</t>
  </si>
  <si>
    <t>Die Umgebung war zu dieser Jahreszeit nicht sehr lebendig.</t>
  </si>
  <si>
    <t>Gut für eine Übernachtung, nicht für mehrere Tage mit Kindern, durchschnittliches Preis-Leistungs-Verhältnis</t>
  </si>
  <si>
    <t>Die Lage ist in Ordnung, der Stil des Gebäudes auch</t>
  </si>
  <si>
    <t>Es bräuchte auf jeden Fall etwas Hintergrundwissen für Kaffee, Wein am Abend ... Ich verstehe, dass es nicht die Jahreszeit ist, aber ... überhaupt für Familien mit kleinen Kindern. ..es gibt nicht einmal einen kleinen Kühlschrank. Das Hotel wird von einem älteren Ehepaar mit seinem Sohn geführt, aber sie wollen wahrscheinlich nicht viel investieren, ..</t>
  </si>
  <si>
    <t>Ok, ruhiges Hotel.</t>
  </si>
  <si>
    <t>Gutes Zimmer, schöne Betten, ruhig, sehr reichhaltiges Frühstücksbuffet.</t>
  </si>
  <si>
    <t>Kein Restaurant. Kein WLan, wir konnten nicht ankippen und bekamen keinen angegebenen Account..</t>
  </si>
  <si>
    <t>Die Lage ist sehr gut, die Zimmer sind sauber.</t>
  </si>
  <si>
    <t>Aufenthalt in witzigem Dorf zu Fuß erreichbar v diversen Restaurants</t>
  </si>
  <si>
    <t>Besonders, wenn man beim Frühstück sein eigenes Ei kochen kann - noch nie erlebt - sehr schönes Erlebnis!
Leckeres Frühstücksbuffet sehr umfangreich</t>
  </si>
  <si>
    <t>Kopfkissen - muss gewaschen werden</t>
  </si>
  <si>
    <t>Waren sehr zufrieden mit dem Hotel</t>
  </si>
  <si>
    <t>Hervorragendes Frühstück und jeglicher Komfort war vorhanden._x000D_
Personal war auch sehr freundlich.</t>
  </si>
  <si>
    <t>Die Kirche war in der Nähe und die Glocken läuten jedes Viertel auch die ganze Nacht über._x000D_
Als wir von unserer Reise nach Ungarn zurück kamen, bin ich in die Apotheke gegangen um Ohrstöpsel zu kaufen, weil wir im Hotel Biedemeier hof gebucht hatten, haben dann gut geschlafen aber die erste Nacht kaum wegen des Glockengeläutes.</t>
  </si>
  <si>
    <t>Super lustiges Hotel in einem wunderschönen DorfMan möchte eigentlich länger bleiben.</t>
  </si>
  <si>
    <t>Super schönes Dorf, sehr atmosphärisches Hotel</t>
  </si>
  <si>
    <t>Es war ziemlich heiß im Zimmer.</t>
  </si>
  <si>
    <t>Der Standort</t>
  </si>
  <si>
    <t>Aufpreis Frühstück</t>
  </si>
  <si>
    <t>Gute Durchreise Hotel</t>
  </si>
  <si>
    <t>eine gute Unterkunft für jeden der Ruhe und Komfort sucht</t>
  </si>
  <si>
    <t>Tolle Lage. Etwas komisch, aber ein sehr lustiger Rezeptionist. Ein schönes ruhiges Zimmer, ein schöner Parkplatz, ein guter Ort für jeden, der Ruhe und Komfort sucht.</t>
  </si>
  <si>
    <t>Bulgarien</t>
  </si>
  <si>
    <t>Idealer Zwischenstopp auf dem Weg nach Slowenien.  Vierbettzimmer mit feinen Betten und Dusche. Die Besitzerin meinte, das Restaurant sei wegen Personalmangel geschlossen. Wir haben aber eine Karte vom Ort bekommen. Schön zu Fuß zu gehen, mit einigen Restaurants.</t>
  </si>
  <si>
    <t>_</t>
  </si>
  <si>
    <t>Sehr gut gelegen in der Stadt Shärding._x000D_
Ideal für einen Zwischenstopp für eine Nacht mit Ballad am nächsten Tag_x000D_gFachkundiges und hilfsbereites Personal_x000D_
Traditionelle Atmosphäre sehr schön</t>
  </si>
  <si>
    <t>Alles bestens.</t>
  </si>
  <si>
    <t>Der Service war sehr gut</t>
  </si>
  <si>
    <t>Qualität und Preis des Frühstücks kann besser sein</t>
  </si>
  <si>
    <t>der liggin</t>
  </si>
  <si>
    <t>Der Standort der Unterkunft und die Umgebung der Unterkunft.</t>
  </si>
  <si>
    <t>Bescheidenes Frühstück.</t>
  </si>
  <si>
    <t>Slowenien</t>
  </si>
  <si>
    <t>gute Durchgangslage</t>
  </si>
  <si>
    <t>Gutes Frühstück._x000D_
an alles wurde gedacht_x000D_
guter Kaffee!</t>
  </si>
  <si>
    <t>Nic</t>
  </si>
  <si>
    <t>Schöne Zimmer und es war schön ruhig bis auf die Kirchenglocke aber das hat auch was</t>
  </si>
  <si>
    <t>Eine Klimaanlage wäre schön gewesen.</t>
  </si>
  <si>
    <t>Alles bestens Frühstück; gute Lage, nah zum schönen Zentrum; gepflegte Ausstattung</t>
  </si>
  <si>
    <t>Frühstück war wunderbar.
Die Umgebung ist romantisch. zum Inn und schöne Umgebung und schöne Stadt. Für eine Nacht eigentlich zu gut. Wir kommen sicher wieder.</t>
  </si>
  <si>
    <t>war schön</t>
  </si>
  <si>
    <t>super Lage, wunderschöner Ort, freundliche Leute, gutes Frühstück</t>
  </si>
  <si>
    <t>Auto durfte eine Woche auf dem Parkplatz bleiben. Start unserer Fahrradtour nach Wien.</t>
  </si>
  <si>
    <t>feines Hotel für die Durchreise, ok Frühstück</t>
  </si>
  <si>
    <t>Schönes Zimmer, gutes Frühstück und Hotel ist in einem schönen Ort. Durchreise das war schön anzuschauen, waren schon Urlaubsstimmung.</t>
  </si>
  <si>
    <t>Es war ein sehr heißer Tag und es gab keine Klimaanlage im Zimmer sodass es dort warm war</t>
  </si>
  <si>
    <t>Gutes Übernachtungshotel</t>
  </si>
  <si>
    <t>Gutes Frühstück. Parkplatz beim Hotel. Gemeinschaftshotel</t>
  </si>
  <si>
    <t>schöne Lage und weitläufiger Privatparkplatz</t>
  </si>
  <si>
    <t>Lage in Ordnung</t>
  </si>
  <si>
    <t>Zuerst bekam ich ein gebrauchtes Zimmer und beim zweiten Mal war es in Ordnung</t>
  </si>
  <si>
    <t>Wunderschöne Lage in der wunderschönen Schärding</t>
  </si>
  <si>
    <t>Die Unterkunft liegt zentral in der hübschen Innenstadt von Schärding. Die Zimmer und Ausstattung war sauber und ordentlich. Frühstück war in Ordnung!</t>
  </si>
  <si>
    <t>schöne Lage, nah an der Autobahn. sauberes und komfortables Zimmer</t>
  </si>
  <si>
    <t>Die zimmer</t>
  </si>
  <si>
    <t>Die ältere Frau beim Frühstück.
Sie könnte etwas freundlicher sein.
Sie stand da wie ein Polizeibeamter.</t>
  </si>
  <si>
    <t>und in einem wunderschönen Dorf</t>
  </si>
  <si>
    <t>Preis, Qualität Zimmer sehr gut.  Sehr gutes Frühstück.</t>
  </si>
  <si>
    <t>Auf plötzliche Terminänderungen konnten wir flexibel reagieren.</t>
  </si>
  <si>
    <t>Die Internetverbindung ist schwach</t>
  </si>
  <si>
    <t>Familienhotel nahe dem Zentrum und mit eigenem Parkplatz</t>
  </si>
  <si>
    <t>Es hat einen privaten Parkplatz, der geschätzt wird._x000D_
Es liegt 5-10 Gehminuten vom Hauptplatz entfernt._x000D_
Familiäre Atmosphäre.</t>
  </si>
  <si>
    <t>Spanien</t>
  </si>
  <si>
    <t>Entspannt auf der Reise</t>
  </si>
  <si>
    <t>Schöne und ruhige Gegend, schön für einen Zwischenstopp auf der Reise nach Kroatien</t>
  </si>
  <si>
    <t>Freundliche und hilfsbereite Besitzerin. Eine ältere Dame, die alles in ihrem Alter betreibt.</t>
  </si>
  <si>
    <t>Top Ausstattung, Gastfreundlichkeit mäßig</t>
  </si>
  <si>
    <t>Gutes Zimmer, gute Betten.</t>
  </si>
  <si>
    <t>Gastgeber schien wenig Freude an ihrer Arbeit und vor allem an ihren Gästen zu haben.</t>
  </si>
  <si>
    <t>Gutes Badezimmer</t>
  </si>
  <si>
    <t>Trotzdem etwas Lärmbelästigung, an der Ecke einer Straße, war aber nachts ruhig</t>
  </si>
  <si>
    <t>Ansprechend gelegenes Zimmer am Hof</t>
  </si>
  <si>
    <t>Ruhig gelegen im Zentrum an einem ummauerten Innengarten</t>
  </si>
  <si>
    <t>Steckdosen günstig angebracht, um das Aufladen schwierig zu machen</t>
  </si>
  <si>
    <t>Frühstück war gut und viel Auswahl.</t>
  </si>
  <si>
    <t>Angenehmer Aufenthalt für eine Nacht. Elegantes, sauberes, komfortables und günstiges Hotel.</t>
  </si>
  <si>
    <t>"Ich habe während meiner E-Skate-Reise in dieser Unterkunft übernachtet, um den Guinness-WM-Rekord ""längste Reise per E-Skateboard"" zu schlagen."_x000D_
Die Anlage ist modern und einladend, die Zimmer sehr geräumig und gut ausgestattet, die Sauberkeit ist hervorragend und das Personal freundlich und hilfsbereit. Super Preis für die Gegend.</t>
  </si>
  <si>
    <t>Rezeption und Frühstück um 7:00 oder 7:30 Uhr geöffnet (fällt mir nichts ein). Ich bin früh abgereist, musste also am Vortag bezahlen und konnte nicht im Hotel frühstücken. Der Gastgeber war jedoch so freundlich, den Preis für das bereits online bezahlte Frühstück zu skalieren. Danke!</t>
  </si>
  <si>
    <t>Top Aufenthalt in schöner Lage.</t>
  </si>
  <si>
    <t>Feines Zimmer und Frühstücksbuffet</t>
  </si>
  <si>
    <t>Mini-Kühlschrank im Zimmer für kalte Getränke</t>
  </si>
  <si>
    <t>Super Ort zum Übernachten.</t>
  </si>
  <si>
    <t>Frühstück ist in Ordnung und reichlich Auswahl. Schöner Kaffee und man kann sich sein eigenes Ei kochen, also auch ein weiches Ei wenn man will!_x000D_
Parkplätze sind etwas eng, wenn sie besetzt sind.</t>
  </si>
  <si>
    <t>Wir hatten ein Zimmer ohne Klimaanlage. Zum Glück war es nicht so heiß, also kein Problem. Im Nebengebäude haben wir auch die Nacht übernachtet und es gab eine Klimaanlage.</t>
  </si>
  <si>
    <t>Alles bestens. Unterkunft während des Aufenthalts</t>
  </si>
  <si>
    <t>Hotel liegt zentral in der Nähe vieler Restaurants. Das Zimmer war sauber und gräumig.</t>
  </si>
  <si>
    <t>N/ A</t>
  </si>
  <si>
    <t>Aufenthalt ist super</t>
  </si>
  <si>
    <t>Abgelegen, sauberes Zimmer und schöne Betten. Zimmer war in Ordnung! Frühstück war auch sehr lecker!</t>
  </si>
  <si>
    <t>Ärgerlich fanden wir, dass die Dame mehrmals kam, dass wir das Frühstück nicht nehmen durften, nur weil wir 2 Kinder im Alter von 12 und 8 Jahren hatten. 
Wir haben uns schlecht gefühlt, da wir nicht einmal geplant hatten. Das war nicht schön und ordentlich!</t>
  </si>
  <si>
    <t>Für kurze Aufenthalte in Ordnung Lage</t>
  </si>
  <si>
    <t>Perfekte Lage</t>
  </si>
  <si>
    <t>Personal sehr förmlich</t>
  </si>
  <si>
    <t>Feines Hotel, nahe dem Zentrum</t>
  </si>
  <si>
    <t>Super Lage und geräumiges Zimmer. Schöner Parkplatz und grosszügiger Frühstücksraum.</t>
  </si>
  <si>
    <t>Schönes Hotel. Relativ einfaches Zimmer, aber definitiv nicht veraltet. Sehr sauber und ordentlich. Freundliche Besitzer und gutes Frühstück. Gut für eine Übernachtung auf der Durchreise. Schärding ist ein wunderschöner, kleiner Ort mit mehreren Restaurants.</t>
  </si>
  <si>
    <t>Nichts. Es hat unseren Erwartungen als Hotel für eine Nacht auf der Durchreise in die Steiermark entsprochen.</t>
  </si>
  <si>
    <t>Sehr gutes Frühstück, viel Auswahl</t>
  </si>
  <si>
    <t>Geruch nach Abwasser in der Toilette</t>
  </si>
  <si>
    <t>Gutes Hotel zu einem guten Preis</t>
  </si>
  <si>
    <t>Lage, angenehmes Hotel, guter Preis</t>
  </si>
  <si>
    <t>Ausgewähltes Frühstück</t>
  </si>
  <si>
    <t>Tolles Hotel.</t>
  </si>
  <si>
    <t>Wunderschönes Dorf am Fluss Das Inn. Sehr sauber und gute Betten</t>
  </si>
  <si>
    <t>Bei der Buchung stand, dass man um 14 Uhr einchecken kann. Wir standen vor verschlossener Tür. Wir konnten keine halbe Stunde dort bleiben.</t>
  </si>
  <si>
    <t>Alles gut.</t>
  </si>
  <si>
    <t>Alles bestens. Hotel für die Durchreise, wenn man nicht in Deutschland übernachten möchte.</t>
  </si>
  <si>
    <t>Schönes geräumiges Zimmer.</t>
  </si>
  <si>
    <t>Laute Soda-Maschine im Flur.</t>
  </si>
  <si>
    <t>Als Zwischenstopp eine gute Lage von der Mitte und südlich der Niederlande für eine Zwischenübernachtung.</t>
  </si>
  <si>
    <t>Hervorragendes Frühstück mit großer Auswahl an Aufstrichen._x000D_
Mit frisch gekochtem Ei._x000D_
Auswahl an Sandwiches. _x000D_
Tee und oder Kaffee und verschiedene Säfte._x000D_
Auch große Auswahl an frischem Obst.</t>
  </si>
  <si>
    <t>Etwas größere Öffnungszeiten der Bar.</t>
  </si>
  <si>
    <t>- Komfortables Zimmer</t>
  </si>
  <si>
    <t>- Hitze in den Zimmern_x000D_Die Unhöflichkeit und die fehlende Freundlichkeit der Dame, die das Frühstück führt.</t>
  </si>
  <si>
    <t>Die Lage, die Lage, das Personal, das ruhige Zimmer zur Gartenseite, der Blick zur Gartenseite.</t>
  </si>
  <si>
    <t>Die fehlende Klimaanlage in den Zimmern.</t>
  </si>
  <si>
    <t>Alles bestens. Hotel für eine Übernachtung auf der Durchreise.</t>
  </si>
  <si>
    <t>Es war ein ordentliches Hotel mit einem großzügigen Zimmer. Es war sauber und die Sanitäranlagen in Ordnung. Die Gegend und der Ort waren auch schön. Wir wurden gut empfangen. Frühstück hat uns gut gefallen. Guter Kaffee und Auswahl.</t>
  </si>
  <si>
    <t>Das dritte Bett im Dreibettzimmer war eine Schlafcouch, die nicht sehr bequem war. Es wurde auch nicht deutlich vorher darauf hingewiesen. Außerdem war der Gastgeber etwas steif. Nicht sehr freundlich. Aus dem Bad kam ein kleiner Pute.Zum Glück war es verschlossen. Was letztendlich am meisten enttäuschend war, war die Temperatur im Zimmer. Obwohl es kein heißer Tag war, war es im Zimmer sehr warm.</t>
  </si>
  <si>
    <t>Das Frühstück war sehr reichhaltig und gut.</t>
  </si>
  <si>
    <t>Die Matratzen von den Einzelbetten waren ziemlich hart. Das auf dem großen Bett in Ordnung. Es ist auch ein etwas in die Jahre gekommenes Hotel, aber mit gutem Frühstück und Service.</t>
  </si>
  <si>
    <t>Frühstück</t>
  </si>
  <si>
    <t>Frühstück war mäßig.</t>
  </si>
  <si>
    <t>Freundlich, hilfsbereit, ordentlich, gutes Frühstück!</t>
  </si>
  <si>
    <t>Wenig Aufmerksamkeit beim Frühstück. Die waren nicht freundlich.</t>
  </si>
  <si>
    <t>Schönes geräumiges Zimmer. Sehr gute Dusche, großes Bad</t>
  </si>
  <si>
    <t>Das Zimmer war ziemlich warm. Hatten ein bisschen Pech damit, die meisten Zimmer sind auf der kühlen Seite.</t>
  </si>
  <si>
    <t>Feines Hotel in schöner Stadt</t>
  </si>
  <si>
    <t>Alles bestens. Hotel in schöner Stadt. 1 Nacht auf der Durchreise nach Kroatien geschlafen. Schönes Zimmer. Mit Klimaanlage war das definitiv nötig.  Gutes Frühstück, freundlicher Empfang.  Gemütliches kleines Zentrum mit einigen Restaurants.</t>
  </si>
  <si>
    <t>Empfohlen!</t>
  </si>
  <si>
    <t>Freundliches Personal, ausgezeichnete Lage und gutes Frühstück</t>
  </si>
  <si>
    <t>Die winzige Toilette, aus der man kaum rein und raus kam.</t>
  </si>
  <si>
    <t>Für die Durchreise ok</t>
  </si>
  <si>
    <t>Kostenloser Parkplatz, für die Durchreise ok.</t>
  </si>
  <si>
    <t>Personal gab es nicht genug.  Insbesondere beim Frühstück.  Wir waren fast nicht da. Wir kamen um 20:15 Uhr an. Die Dame musste die Rezeption besetzen und das Frühstück organisieren.  Also kein Kaffee, kein Tee, kein Orangensaft.</t>
  </si>
  <si>
    <t>Schönes sauberes Zimmer und gute Parkmöglichkeit direkt hinter dem Hotel.</t>
  </si>
  <si>
    <t>Das Hotel liegt direkt neben einer Kirche und die Kirchenglocken läuten die ganze Nacht stündlich...</t>
  </si>
  <si>
    <t>Toller Aufenthalt</t>
  </si>
  <si>
    <t>Gute Betten! 
Schöne Dusche 
Rezeption nach Feierabend ist kein Problem es gibt Schlüsselfächer  
Frühstück war in Ordnung -Liegt nah am schönen Zentrum</t>
  </si>
  <si>
    <t>Lage war in der Nähe einer Kirche
Mit Ohrstöpfel kein Problem.</t>
  </si>
  <si>
    <t>Kein cooles Zimmer leider</t>
  </si>
  <si>
    <t>Günstige Lage mit Parkplatz. Netter Ort für die Durchreise. Geräumiges Zimmer.</t>
  </si>
  <si>
    <t>Schöne Betten - große Auswahl am Frühstücksbuffet. Schöne Lage mitten in der kleinen, gemütlichen Stadt und absolut perfekte Lage, wenn Sie einen Boxenstopp von Dänemark nach Kroatien benötigen.</t>
  </si>
  <si>
    <t>Der Hauptplatz liegt in der Nähe, das Frühstück ist akzeptabel. Bier ist vor Ort teuer.</t>
  </si>
  <si>
    <t>Es gab kein Glas im Zimmer. Die Kirchenglocke „funktioniert“ Tag und Nacht.</t>
  </si>
  <si>
    <t>Tolles Hotel...ideal für Radfahrer</t>
  </si>
  <si>
    <t>Zentrumsnähe</t>
  </si>
  <si>
    <t>Lage und Zimmer in Ordnung. Kein Essen im Hotel so sind wir in das gemütliche Zentrum gelaufen und haben im Wirtshaus lecker gegessen zur Bums‘n.</t>
  </si>
  <si>
    <t>Frühstück könnte besser sein. Lauwarmes Wasser für Tee und nicht sehr frische Sandwiches.</t>
  </si>
  <si>
    <t>Super Lage in einer schönen Stadt</t>
  </si>
  <si>
    <t>Alles kein Problem</t>
  </si>
  <si>
    <t>Alles bestens. Adresse der Unterkunft</t>
  </si>
  <si>
    <t>Sauber
Parkplatz vor Ort
Ruhige Lage
Nic Dorf
Freundliches Personal</t>
  </si>
  <si>
    <t>Hartes bett
Frühstück Standard</t>
  </si>
  <si>
    <t>Laufende Durchgangslage</t>
  </si>
  <si>
    <t>Stadtnah</t>
  </si>
  <si>
    <t>Wunderschönes Hotel mit sehr freundlichen Besitzern.
Ruhige Gegend und eigene Parkplätze.Hat alles im Familienzimmer.Alles bestens.</t>
  </si>
  <si>
    <t>Ideale Unterkunft für Radtouren entlang des Inns</t>
  </si>
  <si>
    <t>Freundlicher Empfang, saubere Zimmer, reichhaltiges Frühstück inklusive Bereitstellung von glutenfreiem Gebäck, Restaurantempfehlungen zum Abendessen, Fahrradabstellplatz.</t>
  </si>
  <si>
    <t>Bei verspäteter Ankunft gab es im Hotelbereich einen Mangel an Parkplätzen, aber das Hotelpersonal löste das Problem, indem es eigene Parkplätze freimachte</t>
  </si>
  <si>
    <t>Das Personal ist sehr nett und hilfsbereit, sie gehen auf Wünsche ein</t>
  </si>
  <si>
    <t>Lage des Hotels</t>
  </si>
  <si>
    <t>Nähe zur Innenstadt</t>
  </si>
  <si>
    <t>Das Hotel hat noch zu Urgroßmutters Zeiten gestanden. Muss man mögen</t>
  </si>
  <si>
    <t>Der Mann der dort arbeitete war sehr freundlich und hat uns geholfen! Wir waren etwas früh im Zimmer.</t>
  </si>
  <si>
    <t>Wir waren früh da um (7h) war noch alles geschlossen, als die ältere Frau aufmachte fragten wir, ob wir frühstücken können. Sie antwortete sehr kulant, dass es nicht geht, erst um 7:30 Uhr und wir nur noch spazieren gehen. Ihr Erscheinungsbild + Gesichtsausdruck lud auch nicht wirklich ein. Als wir beim Frühstück ankamen durften wir auch nicht wählen, wo wir saßen, die Frau gab einem einen Platz, wo man sitzen musste (in unserem Fall recht weit vom Frühstück entfernt). Brötchen sind nicht frisch, keine Eier oder Speck erwarten nur die Basics.
Keine Klimaanlage im Zimmer, sodass es auch sehr warm werden kann.</t>
  </si>
  <si>
    <t>Die Lage des Hotels mit Parkplatz, die große Auswahl beim Frühstück und die Stadt Schardimg im Allgemeinen haben mir sehr gut gefallen. Eine schöne Promenade entlang des Inns, wo sich ein Hafen für eine Schifffahrt nach Passau befindet. Es sind zwei wunderschöne historische Städte.</t>
  </si>
  <si>
    <t>Ich habe nichts zu beanstanden.</t>
  </si>
  <si>
    <t>Top und reperaturbedürftig</t>
  </si>
  <si>
    <t>Freiheit und das tolle Frühstück</t>
  </si>
  <si>
    <t>Alter krach am Check-in-Schalter, ich hatte 2 Zimmer für 6 Personen gebucht und mit denen waren 3 Zimmer für 8 Personen.
Sehr unfreundliche Frau, das macht einen schlechten Eindruck, wenn man sie als erstes sieht.
Aber was auf meiner Buchung stand, sie sagte, sie hätte nichts damit zu tun.
Später kam der Manager und hat es gelöst und gesagt, dass das Problem mit ihnen sei.</t>
  </si>
  <si>
    <t>Wir haben nur eine Nacht dort geschlafen. Sehr freundliche Leute.  Kann man immer wieder machen.</t>
  </si>
  <si>
    <t>Motorrad Parkplatz im Innenhof. Super Frühstück. Wir kommen auf jeden Fall wieder. Schöne Stadt.</t>
  </si>
  <si>
    <t>Zen für Augen und Seele.</t>
  </si>
  <si>
    <t>Zentrale Lage des Hotels und sehr schöne Umgebung und wirklich malerisches Städtchen.
Echt und sehr empfehlenswert!</t>
  </si>
  <si>
    <t>Fast nichts!!</t>
  </si>
  <si>
    <t>Es liegt in einer ruhigen Straße. Sie können die Unterkunft jederzeit betreten.</t>
  </si>
  <si>
    <t>Jetzt war die Heizung der 22 Zimmer geschlossen, es war kalt, es gab kein Mineralwasser, das Zimmer war klein, es gab keine Terrasse, man musste mehr bezahlen als für das große Zimmer. Es war auch nicht möglich, das Frühstück separat anzufordern. Ich sah jedoch, dass das Restaurant funktionierte. Die alte Dame an der Rezeption ist immer noch da und mürrisch. Ich kann es niemandem empfehlen. Die Unterkunft in Deutschland bietet Frühstück für so viel Geld.</t>
  </si>
  <si>
    <t>Negativ: Das Personal und die Unterkunft sind durchschnittlich</t>
  </si>
  <si>
    <t>16 geräumige Zimmer, 2 Einheiten 0,33 Mineralwasser erhalten. Es gibt private Parkplätze in einer ruhigen Straße. Sie können mitten in der Nacht einchecken und losfahren. Eigener kleiner Balkon, auf dem das Rauchen erlaubt ist.</t>
  </si>
  <si>
    <t>Die Außentemperatur betrug +2-5°C und die Raumheizung war ausgeschaltet! Es war sehr kalt. Schwaches WLAN, es gab kein Frühstück, für das ich extra bezahlt hätte. Die alte Dame an der Rezeption war sehr mürrisch und unausstehlich, sie wollte nur Deutsch sprechen.</t>
  </si>
  <si>
    <t>Einmal, nie wieder!</t>
  </si>
  <si>
    <t>Hotelzimmer war sauber, schöner Innenhof und Parkplatz. Nähe zur Innenstadt.</t>
  </si>
  <si>
    <t>Sehr unfreundlicher Empfang, wir haben uns überhaupt nicht willkommen gefühlt! Personal spricht kein Englisch (oder weigert sich zu sprechen?). 
Hotelzimmer sehr veraltet und sehr hellhörig.
Frühstück war nicht so doll und Jesus hängt wie Tierschäler auf dem Kreuz über dem Tisch....essen lecker, aber nicht wirklich. Schade, dass es nicht so toll war. Gut, dass wir nur eine Nacht auf der Durchreise da waren. Wir sind mit Reifen unterwegs und werden nie wieder sehen!</t>
  </si>
  <si>
    <t>Für eine Nacht eine super Lage</t>
  </si>
  <si>
    <t>Frühstück war in Ordnung und das Zimmer war für ein Durchreisehotel recht gut,</t>
  </si>
  <si>
    <t>Wir hatten bewusst ein Hotel mit Restaurant gewählt. Nach der Reise muss man sich kein Restaurant im Ort suchen. Leider wurde uns gleich nach der Ankunft mitgeteilt, dass das Restaurant nicht geöffnet sei. Wir wurden auf das Dorf verwiesen.</t>
  </si>
  <si>
    <t>Alles bestens Familienzimmer für die Durchreise wenn man nicht zu viel erwartet, schön gelegen tov zentrum</t>
  </si>
  <si>
    <t>Die Lage und der schöne Parkplatz hat uns sehr gut gefallen.
Reichlich Handtücher und gute Betten.
Die Gastgeberin ist alt, aufgrund der Bewertungen 
Wir wussten nicht, was uns erwartet. 
Ich habe das Gefühl, dass sie, wenn man gut deutsch spricht, sehr freundlich und geduldig ist. 
Gute Verdunkelungsvorhänge. Bei offenem Fenster - gute Schlaftemperatur Keine Erfahrung mit -Frühstück Es gibt eine Bowlinghalle, in der die Dorfbewohner Bowling machten. Das Hotel liegt Sehr zentral in der Altstadt.</t>
  </si>
  <si>
    <t>Ein Zimmerschlüssel passte stattdessen zum Familienzimmer 
2. Komische Duschtasse. Toilette ist wirklich in Sehr kleiner Raum. Für uns kein Problem mit unserer Körpergröße (alles unter 170cm) Aber ich kann mir vorstellen, dass das ein Problem sein könnte. WLAN war vorhanden aber nicht leistungsfähig. 
Hinweis: Check in erst ab 14:30 möglich (itt info Booking) Tür ging gegen 14:40 auf.</t>
  </si>
  <si>
    <t>Frustration</t>
  </si>
  <si>
    <t>der Modus</t>
  </si>
  <si>
    <t>Das Personal sagt, dass die Rezeption pünktlich um 21 Uhr geschlossen wird, auch wenn man anruft und sagt, dass man zu spät zum Zug kommt. Unwilliges und müdes Personal</t>
  </si>
  <si>
    <t>Der Service</t>
  </si>
  <si>
    <t>Freundlicher Empfang, Kinder waren willkommen, sogar ein Frühstückstisch vorbereitet, um mit den Kindern gut zu essen, top!</t>
  </si>
  <si>
    <t>Wirklich schlechter Service, schlechtes altes Essen, etwas mit Schimmel. wirklich ekelhaft. sehr dunkles Hotel</t>
  </si>
  <si>
    <t>Das Ganze, wirklich schlechter Service, mürrisches Personal und wirklich schlechtes altes Essen.</t>
  </si>
  <si>
    <t>Besitzer war nicht nett.</t>
  </si>
  <si>
    <t>Lage verkehrsgünstig nahe Autobahn</t>
  </si>
  <si>
    <t>komischer Empfang durch mürrische Dame
Frühstück erst ab halb acht, daher niemand anwesend.</t>
  </si>
  <si>
    <t>Frühstück war lecker.</t>
  </si>
  <si>
    <t>Kein Essen und Trinken möglich.</t>
  </si>
  <si>
    <t>Die Ruhe des Hotels.</t>
  </si>
  <si>
    <t>Schmutziger Geruch im Zimmer oder Bad.</t>
  </si>
  <si>
    <t>Gute Lage, sauber, freundliches Personal, genügend Parkplätze</t>
  </si>
  <si>
    <t>Schönes geräumiges Zimmer._x000D_
Gut ausgestattetes Bad._x000D_
Sauber und ordentlich. _x000D_
Gutes Frühstück und freundliches Personal._x000D_
Gute Lage auf dem Weg nach Wien. _x000D_
100 Meter von den Donuts entfernt._x000D_
Wunderschöne Umgebung. _x000D_
Schönes Dorf mit schönem Zentrum und netten Restaurants.</t>
  </si>
  <si>
    <t>Abends gibt es im Hotel wenig zu tun.</t>
  </si>
  <si>
    <t>Wunderschöne Lage und in der Nähe der Autobahn.</t>
  </si>
  <si>
    <t>Das Zimmer selbst war sauber, das Bad hätte besser geputzt sein sollen. Gerade in Covid Zeiten sehr wichtig, um es sauber zu haben.</t>
  </si>
  <si>
    <t>Super als Zwischenübernachtung auf der Reise nach Ungarn</t>
  </si>
  <si>
    <t>Schöne Wohnung</t>
  </si>
  <si>
    <t>Lekke Toilette die deshalb auch roch und eine alte Dame hinter dem Tresen die offensichtlich nicht will.</t>
  </si>
  <si>
    <t>Tolle Stadt</t>
  </si>
  <si>
    <t>Gute Betten, ordentlich und sauber. 
Tolles Frühstück.</t>
  </si>
  <si>
    <t>In der Nähe einer Kirche. 
"Alle 15 Minuten gab es ""Lärm""-Da es extrem heiß war, mussten alle Fenster geöffnet werden."</t>
  </si>
  <si>
    <t>Rezeption und Frühstück</t>
  </si>
  <si>
    <t>Ich habe geschlafen Mehr nicht</t>
  </si>
  <si>
    <t>Frühstück war in Ordnung.</t>
  </si>
  <si>
    <t>Es hat nicht gut geklappt, hatten unsere Buchung nicht auf Papier. Wusste den Preis nicht.</t>
  </si>
  <si>
    <t>Freundliches Personal und gutes Frühstück. Perfekte Lage, um Schärding zu erkunden.</t>
  </si>
  <si>
    <t>Top Aufenthalt, reperaturbedürftig.</t>
  </si>
  <si>
    <t>Frühstück war in Ordnung, Parkplatz war in Ordnung, Nähe Innenstadt, auch für die Durchreise geeignet</t>
  </si>
  <si>
    <t>Kühlbox im Zimmer (Minibar) fehlt. Restaurant zwar schön und geräumig, aber leider nur zum Frühstück nutzbar.</t>
  </si>
  <si>
    <t>Parkplätze sind kostenlos und in Ordnung! Es war ein gutes Zimmer und sauber.</t>
  </si>
  <si>
    <t>Kein netter Empfang, nicht sehr freundlich. Frühstück sehr mager für den Preis p.p. altes Brot etc. Badezimmertür war defekt.</t>
  </si>
  <si>
    <t>Traumhaft</t>
  </si>
  <si>
    <t>Frühstück und Zimmer</t>
  </si>
  <si>
    <t>Super Hotel!</t>
  </si>
  <si>
    <t>Schöne Lage. Alles in der Nähe. Schönes Zimmer</t>
  </si>
  <si>
    <t>Drei Kirchenglocken.  Einfach schrecklich.  Jede halbe Stunde aufgewacht.</t>
  </si>
  <si>
    <t>Es fehlte ein wenig Abwechslung auf dem Frühstückstisch, ansonsten ein durchschnittliches Hotel</t>
  </si>
  <si>
    <t>In der Nähe der Autobahn gelegen, was uns auf dem Heimweg von Kroatien gut gefiel</t>
  </si>
  <si>
    <t>Wir waren 3 Personen, aber auf zwei der Bettdecken waren nur Bettbezüge</t>
  </si>
  <si>
    <t>Unfreundliche, mürrische Rezeptionistin die zwar gut meint aber Probleme mit Kleingeld hat.
Einrichtung entpuppte sich als ohne Frühstück. Das war in der App nicht klar beschrieben</t>
  </si>
  <si>
    <t>Nicht zu wiederholen</t>
  </si>
  <si>
    <t>Die Betten waren gut.</t>
  </si>
  <si>
    <t>Kein freundliches Personal. Pin hat nicht funktioniert. Essen mager. Nicht sauber.
Auf die Frage, was wir essen könnten, Lebensmittel, keine frechheit. Das mussten wir uns selbst überlegen.</t>
  </si>
  <si>
    <t>Gepflegtes und stilvolles Ambiente</t>
  </si>
  <si>
    <t>Motorrad Ausfahrt mit Freunden</t>
  </si>
  <si>
    <t>Sehr gutes Stadthotel</t>
  </si>
  <si>
    <t>Frühstück ausreichend ,Zimmer sauber, Parkplatz Angebot perfekt</t>
  </si>
  <si>
    <t>Eine gute Übernachtungsmöglichkeit zur Erholung während der Reise.</t>
  </si>
  <si>
    <t>9 Nächte</t>
  </si>
  <si>
    <t>Bosnien und Herzegovina</t>
  </si>
  <si>
    <t>Sehr schönes Ambiente, sauber und freundliches Personal</t>
  </si>
  <si>
    <t>Für eine Nacht ,alles Bestens.</t>
  </si>
  <si>
    <t>Eine schöne Unterkunft - gut gelegen, nette Umgebung, freundliche Atmosphäre</t>
  </si>
  <si>
    <t>Sehr angenehm und empfehlenswert</t>
  </si>
  <si>
    <t>Werde sicher im nächsten Jahr wieder buchen</t>
  </si>
  <si>
    <t>Alles total OK</t>
  </si>
  <si>
    <t>Februar 2022</t>
  </si>
  <si>
    <t>Gutes Hotel in einem sehr schönen Ort</t>
  </si>
  <si>
    <t>mit kleinen Kindern nicht optimal</t>
  </si>
  <si>
    <t>Wir werden wieder kommen!</t>
  </si>
  <si>
    <t>Überraschend tolles Hotel mit viel Komfort</t>
  </si>
  <si>
    <t>Immer wieder hinfahren und weiterempfehlen</t>
  </si>
  <si>
    <t xml:space="preserve"> 9.2 </t>
  </si>
  <si>
    <t>Ein Geheim-Tipp : Fragen Sie nach dem grünen Gartentürchen....</t>
  </si>
  <si>
    <t>April 2021</t>
  </si>
  <si>
    <t>Die perfekte Location für einen angenehmen Aufenthalt.</t>
  </si>
  <si>
    <t>Schlecht</t>
  </si>
  <si>
    <t>Extrem schlecht</t>
  </si>
  <si>
    <t>Ausgezeichnet. Sehr schöne Zimmer.</t>
  </si>
  <si>
    <t>Wie immer alles in Ordnung.</t>
  </si>
  <si>
    <t>Ich habe zwar bezahlt, habe aber keine Firmenrechnung bekommen, da der Chef nicht da war. sie haben gesagt das ich es pe</t>
  </si>
  <si>
    <t>Es ist ok für eine Nacht, aber mehr nicht.</t>
  </si>
  <si>
    <t>Türkei</t>
  </si>
  <si>
    <t>Litauen</t>
  </si>
  <si>
    <t>Slowakei</t>
  </si>
  <si>
    <t>Kroatien</t>
  </si>
  <si>
    <t>Januar 2022</t>
  </si>
  <si>
    <t>Israel</t>
  </si>
  <si>
    <t>Portugal</t>
  </si>
  <si>
    <t>Hangulatos szálloda, jó parkoló.</t>
  </si>
  <si>
    <t>Prima hotel voor doorreis</t>
  </si>
  <si>
    <t xml:space="preserve"> 8.3 </t>
  </si>
  <si>
    <t xml:space="preserve"> 8.8 </t>
  </si>
  <si>
    <t>Fabelhaft</t>
  </si>
  <si>
    <t>Remek</t>
  </si>
  <si>
    <t>Milý recepční personál, přijeli jsme později večer, všechno zařídil, ukázal👍</t>
  </si>
  <si>
    <t>6</t>
  </si>
  <si>
    <t>3.0</t>
  </si>
  <si>
    <t>Unfreundlichkeit wie noch nie erlebt!</t>
  </si>
  <si>
    <t>Trotz Reservierung eines Doppelzimmers für eine Nacht war keines reserviert._x000D_
Unfreundlicher Empfang und lange Diskussion warum keine Reservierung stattgefunden hat._x000D_
Unfreundlich beim Frühstück, selten so etwas miterlebt.. Wenn man schon zu alt ist für diesen Job, sollte man es besser lassen.</t>
  </si>
  <si>
    <t>1-3 Tage</t>
  </si>
  <si>
    <t>Sonstige</t>
  </si>
  <si>
    <t>61-65</t>
  </si>
  <si>
    <t>5.0</t>
  </si>
  <si>
    <t>Schönes Hotel - Service unzureichend</t>
  </si>
  <si>
    <t>Das Hotel selbst wirkt sehr gepflegt, hat einen tollen Garten und besteht aus mehreren Gebäuden. Lage am Rande des Zentrums von Schärding.</t>
  </si>
  <si>
    <t>Oktober 2020</t>
  </si>
  <si>
    <t>Stadt</t>
  </si>
  <si>
    <t>46-50</t>
  </si>
  <si>
    <t>2.0</t>
  </si>
  <si>
    <t>Unfreundlich, nicht wieder</t>
  </si>
  <si>
    <t>Zentrumsnah. Falsches Zimmer.  Wir sind den Innradweg mit dem Rad gefahren, nach Passau, es gibt eine Radl Scheune. Seniorchefin unfreundlich, hatten das Gefühl, nicht erwünscht zu sein. Beim Bezahlen am nächsten Tag war dann der Junior Chef da, wirkte freundlicher, da fuhren wir aber auch schon.</t>
  </si>
  <si>
    <t>Juni 2020</t>
  </si>
  <si>
    <t>36-40</t>
  </si>
  <si>
    <t>4.0</t>
  </si>
  <si>
    <t>War gut</t>
  </si>
  <si>
    <t>Das Hotel besteht aus mehreren Gebäuden. Davor ist ein Parkplatz und die Sehenswürdigkeiten der Stadt sind in unmittelbarer Gehweite. _x000D_
Das Haupthaus hat definitiv die größeren und stilvolleren Zimmer. Das Personal war nett, das Frühstück war übersichtlich, geschmacklich gut und ausreichend.</t>
  </si>
  <si>
    <t>November 2019</t>
  </si>
  <si>
    <t>Arbeit</t>
  </si>
  <si>
    <t>Muß man sich nicht antuen!</t>
  </si>
  <si>
    <t>Hotel liegt sehr zentral und die Zimmer waren in Ordnung. Das war auch schon das Gute. Sehr unfreundlicher Empfang. Umgangston wie in einer Kaserne. Frühstück eine Katastophe. Und auch die Sauberkeit des Hotels und der Zimmer war unbeschreiblich.</t>
  </si>
  <si>
    <t>August 2019</t>
  </si>
  <si>
    <t>51-55</t>
  </si>
  <si>
    <t>Wegen der Lage zu empfehlen, zentrumsnah - 2 min.</t>
  </si>
  <si>
    <t>lage sehr gut, zentrumsnahe ca 2 min. gehzeit. von ausse sehr nett nicht renovierte zimmer schlecht seniorchefin sehr unfreundlich restaurant nicht vorhanden kegelbahn und sportbar geschlossen trinken nur sb oder automat im anbau</t>
  </si>
  <si>
    <t>Juni 2019</t>
  </si>
  <si>
    <t>56-60</t>
  </si>
  <si>
    <t>Unfreundliche Besitzerin auf jeden Falll meiden.</t>
  </si>
  <si>
    <t>Zimmer OK. Parkplatz vorhanden. Zentral gelegen. Jedoch sehr unfreundlichen Besitzerin. Auf keinen Fall das Zimmer über die hoteleigene Homepage buchen! Trotz vorheriger tel. Rückfrage ob die Reservierung per Mail oder über die Homepage erfolgen soll, erhält man die Auskunft, dass dies egal sei. Nach der ersten Nächtigung folgt dann am nächsten Tag die große Überraschung! Die Chefin teilt Ihren Gästen in einem sehr unfreundlichen Ton mit, man habe die Zimmer OHNE Frühstück reserviert, da man über booking.com gebucht habe.</t>
  </si>
  <si>
    <t>Dezember 2018</t>
  </si>
  <si>
    <t>Nettes Hotel in schöner Umgebung</t>
  </si>
  <si>
    <t>Gutes Hotel! Ideal zum Start einer Fahrradtour! Einfache Zimmer, einfaches Frühstücksbuffet, leider keine Gastronomie um Abends dort zu essen.</t>
  </si>
  <si>
    <t>August 2017</t>
  </si>
  <si>
    <t>41-45</t>
  </si>
  <si>
    <t>Nettes Stadthotel</t>
  </si>
  <si>
    <t>Gutbürgerliches Hotel am Rande der Schärdinger Altstadt, in dem man sich auch als Einzelreisende wohlfühlt. Fahrradfreundlich.</t>
  </si>
  <si>
    <t>Juli 2017</t>
  </si>
  <si>
    <t>6.0</t>
  </si>
  <si>
    <t>Moderne Zimmer</t>
  </si>
  <si>
    <t>Tolles Anwesen mit neuen modernen Zimmern. Ruhig gelegen im Zentrum. Eigener Parkhof._x000D_
Freundliches Personal. WLAN etwas  schwach.</t>
  </si>
  <si>
    <t>April 2017</t>
  </si>
  <si>
    <t>66-70</t>
  </si>
  <si>
    <t>Ohne mich!</t>
  </si>
  <si>
    <t>Die Zimmer in diesem Hotel sind relativ neu und wirklich schön. Unschön ist die unfreundliche Leitung dieses Hauses, deshalb würde ich niemandem empfehlen, hier zu wohnen.</t>
  </si>
  <si>
    <t>September 2016</t>
  </si>
  <si>
    <t>Schärding hat Besseres verdient...</t>
  </si>
  <si>
    <t>Schöne moderne Zimmer, Neubau. Alles da was man braucht. Sauber, zentral gelegen, viele Parkplätze. Viele Treppen._x000D_
Unmöglicher Service des Personales, der Besitzerin. Schon zum Frühstück wird in einem Ton angesprochen, wie in der Kaserne. Dass man sich beeilen soll, denn um 10 Uhr räumt sie das Büffet ab. Sie ist ja schon seit 7 Uhr hier........Danke. Das tue ich mir nicht mehr an.</t>
  </si>
  <si>
    <t>Sehr zu empfehlen</t>
  </si>
  <si>
    <t>Wir waren mit einer Gruppe am 18./19. Juni 2016 in diesem familiär geführten Haus und waren sehr zufrieden. Ideale Lage am Rand von Schärding: Ruhig, fünf Minuten ins Zentrum, zwei Minuten an den Inn. Schöne, saubere Zimmer, gute Betten, überdurchschnittlich reichhaltiges Frühstück. Sehr zu empfehlen. WLAN war nicht überall gut - Herr H. will das in Ordnung bringen.</t>
  </si>
  <si>
    <t>Juni 2016</t>
  </si>
  <si>
    <t>71+</t>
  </si>
  <si>
    <t>Sehr tolles Hotel, gut gelegen und familienfreund</t>
  </si>
  <si>
    <t>Wir waren schon einmal zu Gast im Hotel Biedermeier Hof und waren damals schon sehr begeistert. Auch diesmal haben wir unseren Aufenthalt sehr genossen. Das Zimmer war rustikal eingerichtet und hatte ausreichend Platz, um das Reisebett für unseren Nachwuchs und das Hundebett aufzustellen. :) Auch beim Frühstück hat man die familienfreundliche Art gespürt. Die Chefin hat einen Hochstuhl gebracht und geschwind zwei Kissen geholt, damit unser kleiner bequem bei uns am Frühstückstisch sitzen konnte.
Geschlafen haben wir in dem großen Doppelbett himmlisch gut und können dieses Hotel nur empfehlen.</t>
  </si>
  <si>
    <t>Mai 2016</t>
  </si>
  <si>
    <t>31-35</t>
  </si>
  <si>
    <t>Wir kommen gerne wieder!</t>
  </si>
  <si>
    <t>Charmantes Hotel, idealer Ausgangspunkt für Radtouristen _x000D_
äußerst gastfreundlich und herzlich  geführter Familienbetrieb.</t>
  </si>
  <si>
    <t>April 2016</t>
  </si>
  <si>
    <t>Winter</t>
  </si>
  <si>
    <t>3.3</t>
  </si>
  <si>
    <t>Weniger empfehlenswert</t>
  </si>
  <si>
    <t>Wohlgefühlt haben wir uns hier nicht. Vielleicht lag es daran, dass wir in der "Dependance Arkadenhof"_x000D_
unser Zimmer hatten. WC separat, winzig, Kopf und Knie stoßen an der Türe an. Dusche und Waschbecken_x000D_
winzigst, Dusche läuft schlecht ab. Matratzen sehr durchgelegen.</t>
  </si>
  <si>
    <t>August 2015</t>
  </si>
  <si>
    <t>5.1</t>
  </si>
  <si>
    <t>Schönes Hotel</t>
  </si>
  <si>
    <t>Hotel super, Gebäude ist etwas verwinkelt und verzweigt, somit ist es möglich, dass man sich aussperrt Nachts, da man mit dem Zimmerschlüssel keinen Zugang zu allen Bereichen des Hotels zugang hat.</t>
  </si>
  <si>
    <t>Oktober 2014</t>
  </si>
  <si>
    <t>2.9</t>
  </si>
  <si>
    <t>Reinfall in Schärding!</t>
  </si>
  <si>
    <t>Zimmerpreis 50 Euro für ein zimmer mit der Größe von 10 qm aus dem Jahre 1970. Mann hört den Kollegen im Zimmer gegenüber als wäre er im eigenen Zimmer. Fernseher uralt und klein 33 cm Diagonale, Ventilator im Bad läuft 40 min nach.  Bezahlen mit der Karte funktionierte nicht, Apfel mitnehmen (vom Frühstück) strengstens verboten.</t>
  </si>
  <si>
    <t>September 2014</t>
  </si>
  <si>
    <t>3.7</t>
  </si>
  <si>
    <t>Mittelmäßiges Hotel</t>
  </si>
  <si>
    <t>Wir waren während einer Radtour zur Übernachtung in dem Hotel und müssen feststellen, dass wir während unserer Tour nach Wien, wesentlich bessere Pensionen/Hotels angetroffen haben. Das Hotel ist von der Einrichtung mittelmäßig. Die Inhaberin aber eher unfreundlich. Im Resturant gab es nur zwei Menus zur Auswahl, die wir allerdings nicht beurteilen können, da wir es aufgrund der geringen Speiseauswahl vorgezogen haben in ein anderes Resturant zu gehen. Frühstück ist in Ordnung, man bekommt allerdings einen Platz von der Chefin zugeteilt und füllt sich doch sehr beobachtet.</t>
  </si>
  <si>
    <t>August 2014</t>
  </si>
  <si>
    <t>4.2</t>
  </si>
  <si>
    <t>Der Aufenthalt hat sich gelohnt.</t>
  </si>
  <si>
    <t>Das Hotel mit ca. dreißig Zimmern hat noch eine gewisse Privatsphäre. Sauberkeit ist bestens, WiFi vorhanden, Frühstück mit Einschränkungen o.k..Gästestruktur überwiegend Fahrradwanderer aller Altersgruppen und Nationalitäten.</t>
  </si>
  <si>
    <t>August 2013</t>
  </si>
  <si>
    <t>2 Wochen</t>
  </si>
  <si>
    <t>5.9</t>
  </si>
  <si>
    <t>Super schönes Hotel (auch mit Hund)</t>
  </si>
  <si>
    <t>Wir waren als Paar mit unserem kleinen Dackel in Schärding um ein paar entspannte Tage zu genießen. Das Wetter war toll und zusammen mit dem freundlichen Familienhotel war es ein schöner Aufenthalt._x000D_
Vom Juniorchef wird man mit guten Ausgeh- / Essenstips versorgt und die Chefin des Hauses kümmert sich um's Frühstücksbuffet, welches für einen guten Start in den Tag sorgt. Obst, Früchte, Müsli, Eier, usw. für jeden Geschmack ist was dabei. Besonders positiv ist uns die Matraze in Erinnerung geblieben. Diese war schön weich und wir haben super darin geschlafen.</t>
  </si>
  <si>
    <t>5.3</t>
  </si>
  <si>
    <t>Wir waren eine Gruppe mit den Oldtimernautos</t>
  </si>
  <si>
    <t>Wir sind im Hotel sehr freundich Aufgenommen worden.Frühstück und Abendessen war sehr gut und Ausreichend._x000D_
Wir hatten wunderschöne 4 Tage.</t>
  </si>
  <si>
    <t>September 2012</t>
  </si>
  <si>
    <t>3-5 Tage</t>
  </si>
  <si>
    <t>Schöner Kurzurlaub</t>
  </si>
  <si>
    <t>Wir haben als Reisegruppe einen schönen Kurzurlaub verbracht. Wurden mit Sektempfang begrüßt, Parkplätze waren ausreichend vorhanden. Das Freizeitangebort ist mit vier Kegelbahnen auch für Reisegruppen geeignet. FAZIT - schöner Kurzurlaub und wir kommen bestimmt wieder!!! :-D ;-) :-))</t>
  </si>
  <si>
    <t>Mit einen Oldtimer-trupp auf Städtereise</t>
  </si>
  <si>
    <t>für uns mehrere oldis ausreichende park möglichkeiten,pünktliche essenszeiten,perfektes aureichendes stehtsgefülltes und (überwachtes) frühstückbuffet. freundlichkeit stehts im vordergrund._x000D_
_x000D_
sehr zu empfehlen.  marin u. maria</t>
  </si>
  <si>
    <t>5.8</t>
  </si>
  <si>
    <t>Wohlfühl-Hotel</t>
  </si>
  <si>
    <t>Sehr sauberes und gepflegtes Haus, Zimmer sind gemütliche und praktisch eingerichtet, der große Parkplatz direkt in der Hotelanlage war für uns Oldtimerfahrer wertvoll.</t>
  </si>
  <si>
    <t>5.5</t>
  </si>
  <si>
    <t>Solides, gut bürgerliches Hotel</t>
  </si>
  <si>
    <t>Wir haben mit unserer Radwandergruppe wieder im Biedermeierhof übernachtet. Mein Zimmer war ok. Von meinen "Mitstreitern" habe ich keine Klagen gehört. Wir haben alle prächtig geschlafen. Wir hatten Halbpension gebucht. Obwohl am Mittwoch die Küche eigentlich geschlossen war, wurde uns ein 3-Gänge Menue mit Wahlmöglichkeit serviert. Das Frühstücksbuffet war Ok und grundsolide. Die Chefin achtet sehr auf das Buffet und legt rechtzeitig nach. Im Haus ist eine Kegelbahn, dort können Sie ihre überschüssigen Kräfte abtrainieren._x000D_
Fazit: Wir haben uns alle wohl gefühlt und beschlossen im nächsten Jahre unsere Donauradtour wieder im Biedermeierhof zu starten.</t>
  </si>
  <si>
    <t>August 2012</t>
  </si>
  <si>
    <t>3.1</t>
  </si>
  <si>
    <t>Als Fahrradfahrer weiträumig umfahren</t>
  </si>
  <si>
    <t>Das Hotel ist für das, was es bietet, deutlich zu teuer. Schlichtweg unakzeptabel ist Ton, der einem als "Fahrrad-Tourist" mit einer Übernachtung entgegen gebracht wird. Es wird einem relativ deutlich vermittelt, dass man nicht die Art von Gast ist, die eigentlich erwünscht ist. Das Unangenehmste war das Frühstück; dort steht man regelrecht unter Beobachtung der Chefin und es wird auch kommentiert, was man sich vom mittelmäßigen Buffet nimmt. Sowas habe ich noch nie erlebt !</t>
  </si>
  <si>
    <t>Wandern und Wellness</t>
  </si>
  <si>
    <t>1.9</t>
  </si>
  <si>
    <t>Nur im Notfall !</t>
  </si>
  <si>
    <t>Auf einer mehrtägigen 250 KM Fahrrad-Tour am Inn entlang die im Preis-/Leistungsverhältnis schlechteste Unterkunft, die wir hatten. Hinzu kommt die bereits in verschiedenen Foren und Bewertungs-Portalen beschriebene Unfreundlichkeit der Wirtsleute. Dem war auch bei unserem Aufenthalt so !</t>
  </si>
  <si>
    <t>1.6</t>
  </si>
  <si>
    <t>Schrecklich!</t>
  </si>
  <si>
    <t>Meiner Meinung nach ist dieses Hotel nicht zu empfehlen. Die Dame des Hauses hat uns unfreundlich und herablassend behandelt. Mein Zimmer hat so unangenehm gerochen, dass an Schlaf nicht zu denken war. Das Frühstück fanden wir unappetitlich - diesen Aufenthalt hätten wir uns sparen können.</t>
  </si>
  <si>
    <t>Juli 2012</t>
  </si>
  <si>
    <t>26-30</t>
  </si>
  <si>
    <t>Urgemütliches Hotel in Schärding</t>
  </si>
  <si>
    <t>Gemütlicher Gasthof mit Hotel mitten in Schärding. Vermutlich sehr altes Gemäuer im K.u.K.-Stil. Sehr urig eingerichtet. Kein Designerschnickschnack sondern Wohlfühlatmosphäre. Großer, abgeschlossener Parkplatz. Man kann dort sein Auto, z.B., bei einer Donauradreise gegen Gebühr abstellen. Ein Teil der Gebühren kommt, durch die "Gabe" von 2 Flaschen Wein aus der Wachau wieder rein. Sehr freundliches und hilfsbereites Besitzerehepaar. Das Hotel eignet sich hervorragend als Starthotel für die Donauradreise.</t>
  </si>
  <si>
    <t>August 2011</t>
  </si>
  <si>
    <t>4.4</t>
  </si>
  <si>
    <t>Nettes Hotel</t>
  </si>
  <si>
    <t>Nettes Hotel in guter Lage. Das Bad etwas klein, aber da wir nur eine Nacht dort waren nicht so das Problem. Schön waren die getrennten Räume für Bad und Toilette. Das Frühstück war ausreichend und gut.</t>
  </si>
  <si>
    <t>Juni 2011</t>
  </si>
  <si>
    <t>4.8</t>
  </si>
  <si>
    <t>Österreichischer K&amp;K Charme im barocken Schärding</t>
  </si>
  <si>
    <t>Das wunderschön im K&amp;K Stil gehaltene kleine Hotel hat ein sehr familiäres und freundliches Ambiente. Die Familie Hofmann und Ihre Mitarbeiter haben uns durch Ihre freundliche, zuvorkommende, aber auch unaudringliche Weise ein sehr schönes Wochenende in dem sehr romantischen Barockstädchen Schärding bereitet! Vielen Dank und wir kommen gerne wieder!</t>
  </si>
  <si>
    <t>Mai 2010</t>
  </si>
  <si>
    <t>4.6</t>
  </si>
  <si>
    <t>Immer ein Reise wert!</t>
  </si>
  <si>
    <t>Das Hotel liegt nur wenige Gehminuten vom Zentrum Schärdings entfernt in einer ruhigen Lage. Parkplatz gleich beim Hotel. WLAN braucht man ja nicht unbedingt im Urlaub - ist aber inklusive und für einen kurzen Check der E-Mails immer brauchbar._x000D_
_x000D_
Abends haben wir die Kegelbahnen und das Casino im gleichen Haus genutzt. Das Hotel wird familiär geführt.</t>
  </si>
  <si>
    <t>Eher dürftig</t>
  </si>
  <si>
    <t>Das Hotel macht von aussen einen ansprechenden Eindruck. Sieht alt, aber recht edel aus.</t>
  </si>
  <si>
    <t>April 2009</t>
  </si>
  <si>
    <t>5.7</t>
  </si>
  <si>
    <t>Gediegenes Familienhotel mit Tradition</t>
  </si>
  <si>
    <t>Angenehmes Hotel in bester zentraler und doch ruhiger Lage, ohne Parkplatzsorgen._x000D_
Es gibt 30 gut ausgestattete komfortable Zimmer._x000D_
Ein abwechslungsreiches Frühstücksbüffet wird angeboten._x000D_
Im Sommer auch bei Radfahrern sehr beliebt.</t>
  </si>
  <si>
    <t>Januar 2008</t>
  </si>
  <si>
    <t>Reisegruppen</t>
  </si>
  <si>
    <t>Reisedauer</t>
  </si>
  <si>
    <t>Paar:</t>
  </si>
  <si>
    <t>Alleinreisender:</t>
  </si>
  <si>
    <t>Gruppe:</t>
  </si>
  <si>
    <t>Familie:</t>
  </si>
  <si>
    <t>Reisemonat</t>
  </si>
  <si>
    <t>Nationalität</t>
  </si>
  <si>
    <t>Januar 2021</t>
  </si>
  <si>
    <t>Australien</t>
  </si>
  <si>
    <t>Altersgruppe</t>
  </si>
  <si>
    <t>Chile</t>
  </si>
  <si>
    <t>Apil 2021</t>
  </si>
  <si>
    <t>Estland</t>
  </si>
  <si>
    <t>Finnland</t>
  </si>
  <si>
    <t>Irland</t>
  </si>
  <si>
    <t>Philippinen</t>
  </si>
  <si>
    <t>Russland</t>
  </si>
  <si>
    <t>Vereinigte Arabische Emirate</t>
  </si>
  <si>
    <t>Februar 2024</t>
  </si>
  <si>
    <t>März 2024</t>
  </si>
  <si>
    <t>Freunde: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</si>
</sst>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8" tint="-0.499984740745262"/>
      <name val="Calibri"/>
      <family val="2"/>
      <scheme val="minor"/>
    </font>
    <font>
      <sz val="12"/>
      <color theme="5" tint="-0.499984740745262"/>
      <name val="Calibri"/>
      <family val="2"/>
      <scheme val="minor"/>
    </font>
    <font>
      <sz val="12"/>
      <color theme="9" tint="-0.499984740745262"/>
      <name val="Calibri (Textkörper)"/>
    </font>
    <font>
      <sz val="12"/>
      <color theme="6" tint="-0.499984740745262"/>
      <name val="Calibri"/>
      <family val="2"/>
      <scheme val="minor"/>
    </font>
    <font>
      <sz val="12"/>
      <color theme="7" tint="-0.499984740745262"/>
      <name val="Calibri"/>
      <family val="2"/>
      <scheme val="minor"/>
    </font>
    <font>
      <sz val="12"/>
      <color theme="2" tint="-0.89999084444715716"/>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xf>
    <xf numFmtId="0" fontId="2" fillId="0" borderId="0" xfId="0" applyFont="1"/>
    <xf numFmtId="0" fontId="3" fillId="0" borderId="0" xfId="0" applyFont="1" applyAlignment="1">
      <alignment horizontal="left"/>
    </xf>
    <xf numFmtId="0" fontId="4" fillId="0" borderId="0" xfId="0" applyFont="1"/>
    <xf numFmtId="0" fontId="5" fillId="0" borderId="0" xfId="0" applyFont="1"/>
    <xf numFmtId="49" fontId="0" fillId="0" borderId="0" xfId="0" applyNumberFormat="1"/>
    <xf numFmtId="0" fontId="6" fillId="0" borderId="0" xfId="0" applyFont="1"/>
  </cellXfs>
  <cellStyles count="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67"/>
  <sheetViews>
    <sheetView tabSelected="1" zoomScale="39" zoomScaleNormal="50" workbookViewId="0">
      <selection activeCell="W74" sqref="W74"/>
    </sheetView>
  </sheetViews>
  <sheetFormatPr baseColWidth="10" defaultRowHeight="16" x14ac:dyDescent="0.2"/>
  <cols>
    <col min="1" max="1" width="9" bestFit="1" customWidth="1"/>
    <col min="8" max="8" width="14.6640625" bestFit="1" customWidth="1"/>
    <col min="15" max="15" width="14.6640625" bestFit="1" customWidth="1"/>
  </cols>
  <sheetData>
    <row r="1" spans="1:22" x14ac:dyDescent="0.2">
      <c r="A1" t="s">
        <v>0</v>
      </c>
      <c r="B1" t="s">
        <v>1</v>
      </c>
      <c r="C1" t="s">
        <v>2</v>
      </c>
      <c r="D1" t="s">
        <v>3</v>
      </c>
      <c r="E1" t="s">
        <v>4</v>
      </c>
      <c r="F1" t="s">
        <v>5</v>
      </c>
      <c r="G1" t="s">
        <v>6</v>
      </c>
      <c r="H1" t="s">
        <v>7</v>
      </c>
      <c r="I1" t="s">
        <v>8</v>
      </c>
      <c r="J1" t="s">
        <v>9</v>
      </c>
      <c r="K1" t="s">
        <v>10</v>
      </c>
      <c r="L1" t="s">
        <v>11</v>
      </c>
      <c r="M1" t="s">
        <v>12</v>
      </c>
    </row>
    <row r="2" spans="1:22" x14ac:dyDescent="0.2">
      <c r="A2" t="s">
        <v>13</v>
      </c>
      <c r="B2" t="s">
        <v>14</v>
      </c>
      <c r="C2" t="s">
        <v>15</v>
      </c>
      <c r="D2" t="s">
        <v>16</v>
      </c>
      <c r="F2" t="s">
        <v>17</v>
      </c>
      <c r="G2" t="s">
        <v>18</v>
      </c>
      <c r="H2" t="s">
        <v>19</v>
      </c>
      <c r="I2" t="s">
        <v>20</v>
      </c>
      <c r="J2" t="s">
        <v>21</v>
      </c>
      <c r="M2" t="s">
        <v>22</v>
      </c>
    </row>
    <row r="3" spans="1:22" x14ac:dyDescent="0.2">
      <c r="A3" t="s">
        <v>13</v>
      </c>
      <c r="B3" t="s">
        <v>14</v>
      </c>
      <c r="C3" t="s">
        <v>23</v>
      </c>
      <c r="D3" t="s">
        <v>24</v>
      </c>
      <c r="F3" t="s">
        <v>25</v>
      </c>
      <c r="G3" t="s">
        <v>26</v>
      </c>
      <c r="H3" t="s">
        <v>27</v>
      </c>
      <c r="I3" t="s">
        <v>28</v>
      </c>
      <c r="J3" t="s">
        <v>29</v>
      </c>
      <c r="M3" t="s">
        <v>30</v>
      </c>
    </row>
    <row r="4" spans="1:22" x14ac:dyDescent="0.2">
      <c r="A4" t="s">
        <v>13</v>
      </c>
      <c r="B4" t="s">
        <v>14</v>
      </c>
      <c r="C4" t="s">
        <v>31</v>
      </c>
      <c r="D4" t="s">
        <v>32</v>
      </c>
      <c r="F4" t="s">
        <v>33</v>
      </c>
      <c r="G4" t="s">
        <v>34</v>
      </c>
      <c r="H4" t="s">
        <v>35</v>
      </c>
      <c r="I4" t="s">
        <v>28</v>
      </c>
      <c r="J4" t="s">
        <v>29</v>
      </c>
      <c r="M4" t="s">
        <v>36</v>
      </c>
      <c r="O4" s="1" t="s">
        <v>1459</v>
      </c>
      <c r="P4" s="1"/>
      <c r="R4" s="2" t="s">
        <v>1460</v>
      </c>
      <c r="S4" s="2"/>
      <c r="U4" s="3" t="s">
        <v>10</v>
      </c>
      <c r="V4" s="3"/>
    </row>
    <row r="5" spans="1:22" x14ac:dyDescent="0.2">
      <c r="A5" t="s">
        <v>13</v>
      </c>
      <c r="B5" t="s">
        <v>14</v>
      </c>
      <c r="C5" t="s">
        <v>23</v>
      </c>
      <c r="D5" t="s">
        <v>37</v>
      </c>
      <c r="F5" t="s">
        <v>38</v>
      </c>
      <c r="G5" t="s">
        <v>18</v>
      </c>
      <c r="H5" t="s">
        <v>35</v>
      </c>
      <c r="I5" t="s">
        <v>20</v>
      </c>
      <c r="J5" t="s">
        <v>29</v>
      </c>
      <c r="M5" t="s">
        <v>36</v>
      </c>
      <c r="O5" t="s">
        <v>1461</v>
      </c>
      <c r="P5">
        <f>COUNTIF(I1:I1267,"paar")</f>
        <v>570</v>
      </c>
      <c r="R5" t="s">
        <v>29</v>
      </c>
      <c r="S5">
        <f>COUNTIF(J2:J1268,"1 Nacht")</f>
        <v>1022</v>
      </c>
      <c r="U5" t="s">
        <v>1328</v>
      </c>
      <c r="V5">
        <f>COUNTIF(K2:K1267,"Sonstige")</f>
        <v>20</v>
      </c>
    </row>
    <row r="6" spans="1:22" x14ac:dyDescent="0.2">
      <c r="A6" t="s">
        <v>13</v>
      </c>
      <c r="B6" t="s">
        <v>14</v>
      </c>
      <c r="C6" t="s">
        <v>23</v>
      </c>
      <c r="D6" t="s">
        <v>37</v>
      </c>
      <c r="F6" t="s">
        <v>39</v>
      </c>
      <c r="G6" t="s">
        <v>40</v>
      </c>
      <c r="H6" t="s">
        <v>35</v>
      </c>
      <c r="I6" t="s">
        <v>41</v>
      </c>
      <c r="J6" t="s">
        <v>29</v>
      </c>
      <c r="M6" t="s">
        <v>30</v>
      </c>
      <c r="O6" t="s">
        <v>1462</v>
      </c>
      <c r="P6">
        <f>COUNTIF(I2:I1268,"alleinreisend")</f>
        <v>270</v>
      </c>
      <c r="R6" t="s">
        <v>21</v>
      </c>
      <c r="S6">
        <f>COUNTIF(J3:J1269,"2 Nächte")</f>
        <v>127</v>
      </c>
      <c r="U6" t="s">
        <v>1345</v>
      </c>
      <c r="V6">
        <f>COUNTIF(K3:K1268,"Arbeit")</f>
        <v>2</v>
      </c>
    </row>
    <row r="7" spans="1:22" x14ac:dyDescent="0.2">
      <c r="A7" t="s">
        <v>13</v>
      </c>
      <c r="B7" t="s">
        <v>14</v>
      </c>
      <c r="C7" t="s">
        <v>23</v>
      </c>
      <c r="D7" t="s">
        <v>42</v>
      </c>
      <c r="F7" t="s">
        <v>43</v>
      </c>
      <c r="G7" t="s">
        <v>44</v>
      </c>
      <c r="H7" t="s">
        <v>27</v>
      </c>
      <c r="I7" t="s">
        <v>20</v>
      </c>
      <c r="J7" t="s">
        <v>21</v>
      </c>
      <c r="M7" t="s">
        <v>36</v>
      </c>
      <c r="O7" t="s">
        <v>1463</v>
      </c>
      <c r="P7">
        <f>COUNTIF(I3:I1269,"gruppe")</f>
        <v>157</v>
      </c>
      <c r="R7" t="s">
        <v>172</v>
      </c>
      <c r="S7">
        <f>COUNTIF(J4:J1270,"3 Nächte")</f>
        <v>47</v>
      </c>
      <c r="U7" t="s">
        <v>1385</v>
      </c>
      <c r="V7">
        <f>COUNTIF(K4:K1269,"Winter")</f>
        <v>1</v>
      </c>
    </row>
    <row r="8" spans="1:22" x14ac:dyDescent="0.2">
      <c r="A8" t="s">
        <v>13</v>
      </c>
      <c r="B8" t="s">
        <v>14</v>
      </c>
      <c r="C8" t="s">
        <v>23</v>
      </c>
      <c r="D8" t="s">
        <v>45</v>
      </c>
      <c r="F8" t="s">
        <v>46</v>
      </c>
      <c r="G8" t="s">
        <v>47</v>
      </c>
      <c r="H8" t="s">
        <v>48</v>
      </c>
      <c r="I8" t="s">
        <v>49</v>
      </c>
      <c r="J8" t="s">
        <v>29</v>
      </c>
      <c r="M8" t="s">
        <v>36</v>
      </c>
      <c r="O8" t="s">
        <v>1464</v>
      </c>
      <c r="P8">
        <f>COUNTIF(I4:I1270,"familie")</f>
        <v>269</v>
      </c>
      <c r="R8" t="s">
        <v>74</v>
      </c>
      <c r="S8">
        <f>COUNTIF(J5:J1271,"4 Nächte")</f>
        <v>20</v>
      </c>
      <c r="U8" t="s">
        <v>1334</v>
      </c>
      <c r="V8">
        <f>COUNTIF(K5:K1270,"Stadt")</f>
        <v>11</v>
      </c>
    </row>
    <row r="9" spans="1:22" x14ac:dyDescent="0.2">
      <c r="A9" t="s">
        <v>13</v>
      </c>
      <c r="B9" t="s">
        <v>14</v>
      </c>
      <c r="C9" t="s">
        <v>23</v>
      </c>
      <c r="D9" t="s">
        <v>37</v>
      </c>
      <c r="F9" t="s">
        <v>50</v>
      </c>
      <c r="G9" t="s">
        <v>18</v>
      </c>
      <c r="H9" t="s">
        <v>27</v>
      </c>
      <c r="I9" t="s">
        <v>20</v>
      </c>
      <c r="J9" t="s">
        <v>29</v>
      </c>
      <c r="M9" t="s">
        <v>30</v>
      </c>
      <c r="O9" t="s">
        <v>1480</v>
      </c>
      <c r="P9">
        <f>COUNTIF(I5:I1271,"freunde")</f>
        <v>0</v>
      </c>
      <c r="R9" t="s">
        <v>54</v>
      </c>
      <c r="S9">
        <f>COUNTIF(J6:J1272,"5 Nächte")</f>
        <v>8</v>
      </c>
      <c r="U9" t="s">
        <v>1429</v>
      </c>
      <c r="V9">
        <f>COUNTIF(K6:K1271,"Wandern und Wellness")</f>
        <v>1</v>
      </c>
    </row>
    <row r="10" spans="1:22" x14ac:dyDescent="0.2">
      <c r="A10" t="s">
        <v>13</v>
      </c>
      <c r="B10" t="s">
        <v>14</v>
      </c>
      <c r="C10" t="s">
        <v>23</v>
      </c>
      <c r="D10" t="s">
        <v>51</v>
      </c>
      <c r="F10" t="s">
        <v>52</v>
      </c>
      <c r="G10" t="s">
        <v>18</v>
      </c>
      <c r="H10" t="s">
        <v>53</v>
      </c>
      <c r="I10" t="s">
        <v>49</v>
      </c>
      <c r="J10" t="s">
        <v>54</v>
      </c>
      <c r="M10" t="s">
        <v>36</v>
      </c>
      <c r="R10" t="s">
        <v>286</v>
      </c>
      <c r="S10">
        <f>COUNTIF(J7:J1273,"6 Nächte")</f>
        <v>3</v>
      </c>
      <c r="U10" t="s">
        <v>1385</v>
      </c>
      <c r="V10">
        <f>COUNTIF(K7:K1272,"Winter")</f>
        <v>1</v>
      </c>
    </row>
    <row r="11" spans="1:22" x14ac:dyDescent="0.2">
      <c r="A11" t="s">
        <v>13</v>
      </c>
      <c r="B11" t="s">
        <v>14</v>
      </c>
      <c r="C11" t="s">
        <v>23</v>
      </c>
      <c r="D11" t="s">
        <v>37</v>
      </c>
      <c r="F11" t="s">
        <v>55</v>
      </c>
      <c r="G11" t="s">
        <v>18</v>
      </c>
      <c r="H11" t="s">
        <v>48</v>
      </c>
      <c r="I11" t="s">
        <v>20</v>
      </c>
      <c r="J11" t="s">
        <v>29</v>
      </c>
      <c r="M11" t="s">
        <v>36</v>
      </c>
      <c r="O11" s="4" t="s">
        <v>1465</v>
      </c>
      <c r="P11" s="4"/>
    </row>
    <row r="12" spans="1:22" x14ac:dyDescent="0.2">
      <c r="A12" t="s">
        <v>13</v>
      </c>
      <c r="B12" t="s">
        <v>14</v>
      </c>
      <c r="C12" t="s">
        <v>23</v>
      </c>
      <c r="D12" t="s">
        <v>37</v>
      </c>
      <c r="F12" t="s">
        <v>56</v>
      </c>
      <c r="G12" t="s">
        <v>18</v>
      </c>
      <c r="H12" t="s">
        <v>53</v>
      </c>
      <c r="I12" t="s">
        <v>20</v>
      </c>
      <c r="J12" t="s">
        <v>29</v>
      </c>
      <c r="M12" t="s">
        <v>30</v>
      </c>
      <c r="O12" s="6" t="s">
        <v>1467</v>
      </c>
      <c r="P12">
        <f>COUNTIF(H2:H1268,"Januar 2021")</f>
        <v>0</v>
      </c>
      <c r="R12" t="s">
        <v>1327</v>
      </c>
      <c r="S12">
        <f>COUNTIF(J7:J1273,"1-3 Tage")</f>
        <v>30</v>
      </c>
    </row>
    <row r="13" spans="1:22" x14ac:dyDescent="0.2">
      <c r="A13" t="s">
        <v>13</v>
      </c>
      <c r="B13" t="s">
        <v>14</v>
      </c>
      <c r="C13" t="s">
        <v>23</v>
      </c>
      <c r="D13" t="s">
        <v>57</v>
      </c>
      <c r="F13" t="s">
        <v>58</v>
      </c>
      <c r="G13" t="s">
        <v>18</v>
      </c>
      <c r="H13" t="s">
        <v>53</v>
      </c>
      <c r="I13" t="s">
        <v>28</v>
      </c>
      <c r="J13" t="s">
        <v>29</v>
      </c>
      <c r="M13" t="s">
        <v>36</v>
      </c>
      <c r="O13" s="6" t="s">
        <v>590</v>
      </c>
      <c r="P13">
        <f>COUNTIF(H2:H1268,"Februar 2021")</f>
        <v>4</v>
      </c>
      <c r="R13" t="s">
        <v>1414</v>
      </c>
      <c r="S13">
        <f>COUNTIF(J8:J1274,"3-5 Tage")</f>
        <v>4</v>
      </c>
      <c r="U13" s="7" t="s">
        <v>1469</v>
      </c>
      <c r="V13" s="7"/>
    </row>
    <row r="14" spans="1:22" x14ac:dyDescent="0.2">
      <c r="A14" t="s">
        <v>13</v>
      </c>
      <c r="B14" t="s">
        <v>14</v>
      </c>
      <c r="C14" t="s">
        <v>59</v>
      </c>
      <c r="D14" t="s">
        <v>60</v>
      </c>
      <c r="F14" t="s">
        <v>61</v>
      </c>
      <c r="G14" t="s">
        <v>62</v>
      </c>
      <c r="H14" t="s">
        <v>53</v>
      </c>
      <c r="I14" t="s">
        <v>41</v>
      </c>
      <c r="J14" t="s">
        <v>29</v>
      </c>
      <c r="M14" t="s">
        <v>30</v>
      </c>
      <c r="O14" s="6" t="s">
        <v>864</v>
      </c>
      <c r="P14">
        <f>COUNTIF(H2:H1268,"März 2021")</f>
        <v>1</v>
      </c>
      <c r="R14" t="s">
        <v>1406</v>
      </c>
      <c r="S14">
        <f>COUNTIF(J9:J1275,"3-5 Tage")</f>
        <v>4</v>
      </c>
      <c r="U14" t="s">
        <v>1437</v>
      </c>
      <c r="V14">
        <f>COUNTIF(L2:L1267,"26-30")</f>
        <v>2</v>
      </c>
    </row>
    <row r="15" spans="1:22" x14ac:dyDescent="0.2">
      <c r="A15" t="s">
        <v>13</v>
      </c>
      <c r="B15" t="s">
        <v>14</v>
      </c>
      <c r="C15" t="s">
        <v>59</v>
      </c>
      <c r="D15" t="s">
        <v>63</v>
      </c>
      <c r="F15" t="s">
        <v>64</v>
      </c>
      <c r="G15" t="s">
        <v>18</v>
      </c>
      <c r="H15" t="s">
        <v>53</v>
      </c>
      <c r="I15" t="s">
        <v>20</v>
      </c>
      <c r="J15" t="s">
        <v>29</v>
      </c>
      <c r="M15" t="s">
        <v>36</v>
      </c>
      <c r="O15" s="6" t="s">
        <v>1471</v>
      </c>
      <c r="P15">
        <f>COUNTIF(H2:H1268,"April 2021")</f>
        <v>2</v>
      </c>
      <c r="U15" t="s">
        <v>1335</v>
      </c>
      <c r="V15">
        <f>COUNTIF(L3:L1268,"46-50")</f>
        <v>1</v>
      </c>
    </row>
    <row r="16" spans="1:22" x14ac:dyDescent="0.2">
      <c r="A16" t="s">
        <v>13</v>
      </c>
      <c r="B16" t="s">
        <v>14</v>
      </c>
      <c r="C16" t="s">
        <v>59</v>
      </c>
      <c r="D16" t="s">
        <v>63</v>
      </c>
      <c r="F16" t="s">
        <v>65</v>
      </c>
      <c r="G16" t="s">
        <v>18</v>
      </c>
      <c r="H16" t="s">
        <v>53</v>
      </c>
      <c r="I16" t="s">
        <v>20</v>
      </c>
      <c r="J16" t="s">
        <v>21</v>
      </c>
      <c r="M16" t="s">
        <v>36</v>
      </c>
      <c r="O16" s="6" t="s">
        <v>544</v>
      </c>
      <c r="P16">
        <f>COUNTIF(H2:H1268,"Mai 2021")</f>
        <v>14</v>
      </c>
      <c r="U16" t="s">
        <v>1349</v>
      </c>
      <c r="V16">
        <f>COUNTIF(L4:L1269,"51-55")</f>
        <v>6</v>
      </c>
    </row>
    <row r="17" spans="1:22" x14ac:dyDescent="0.2">
      <c r="A17" t="s">
        <v>13</v>
      </c>
      <c r="B17" t="s">
        <v>14</v>
      </c>
      <c r="C17" t="s">
        <v>31</v>
      </c>
      <c r="D17" t="s">
        <v>66</v>
      </c>
      <c r="F17" t="s">
        <v>67</v>
      </c>
      <c r="G17" t="s">
        <v>68</v>
      </c>
      <c r="H17" t="s">
        <v>48</v>
      </c>
      <c r="I17" t="s">
        <v>20</v>
      </c>
      <c r="J17" t="s">
        <v>29</v>
      </c>
      <c r="M17" t="s">
        <v>36</v>
      </c>
      <c r="O17" s="6" t="s">
        <v>549</v>
      </c>
      <c r="P17">
        <f>COUNTIF(H2:H1268,"Juni 2021")</f>
        <v>39</v>
      </c>
      <c r="U17" t="s">
        <v>1329</v>
      </c>
      <c r="V17">
        <f>COUNTIF(L5:L1270,"61-65")</f>
        <v>5</v>
      </c>
    </row>
    <row r="18" spans="1:22" x14ac:dyDescent="0.2">
      <c r="A18" t="s">
        <v>13</v>
      </c>
      <c r="B18" t="s">
        <v>14</v>
      </c>
      <c r="C18" t="s">
        <v>59</v>
      </c>
      <c r="D18" t="s">
        <v>69</v>
      </c>
      <c r="F18" t="s">
        <v>70</v>
      </c>
      <c r="G18" t="s">
        <v>71</v>
      </c>
      <c r="H18" t="s">
        <v>48</v>
      </c>
      <c r="I18" t="s">
        <v>49</v>
      </c>
      <c r="J18" t="s">
        <v>29</v>
      </c>
      <c r="M18" t="s">
        <v>36</v>
      </c>
      <c r="O18" s="6" t="s">
        <v>510</v>
      </c>
      <c r="P18">
        <f>COUNTIF(H2:H1268,"Juli 2021")</f>
        <v>93</v>
      </c>
    </row>
    <row r="19" spans="1:22" x14ac:dyDescent="0.2">
      <c r="A19" t="s">
        <v>13</v>
      </c>
      <c r="B19" t="s">
        <v>14</v>
      </c>
      <c r="C19" t="s">
        <v>31</v>
      </c>
      <c r="D19" t="s">
        <v>32</v>
      </c>
      <c r="F19" t="s">
        <v>72</v>
      </c>
      <c r="G19" t="s">
        <v>73</v>
      </c>
      <c r="H19" t="s">
        <v>48</v>
      </c>
      <c r="I19" t="s">
        <v>20</v>
      </c>
      <c r="J19" t="s">
        <v>74</v>
      </c>
      <c r="M19" t="s">
        <v>36</v>
      </c>
      <c r="O19" s="6" t="s">
        <v>427</v>
      </c>
      <c r="P19">
        <f>COUNTIF(H2:H1268,"August 2021")</f>
        <v>148</v>
      </c>
    </row>
    <row r="20" spans="1:22" x14ac:dyDescent="0.2">
      <c r="A20" t="s">
        <v>13</v>
      </c>
      <c r="B20" t="s">
        <v>14</v>
      </c>
      <c r="C20" t="s">
        <v>23</v>
      </c>
      <c r="D20" t="s">
        <v>37</v>
      </c>
      <c r="F20" t="s">
        <v>75</v>
      </c>
      <c r="G20" t="s">
        <v>76</v>
      </c>
      <c r="H20" t="s">
        <v>48</v>
      </c>
      <c r="I20" t="s">
        <v>28</v>
      </c>
      <c r="J20" t="s">
        <v>29</v>
      </c>
      <c r="M20" t="s">
        <v>36</v>
      </c>
      <c r="O20" s="6" t="s">
        <v>425</v>
      </c>
      <c r="P20">
        <f>COUNTIF(H2:H1268,"September 2021")</f>
        <v>68</v>
      </c>
    </row>
    <row r="21" spans="1:22" x14ac:dyDescent="0.2">
      <c r="A21" t="s">
        <v>13</v>
      </c>
      <c r="B21" t="s">
        <v>14</v>
      </c>
      <c r="C21" t="s">
        <v>31</v>
      </c>
      <c r="D21" t="s">
        <v>77</v>
      </c>
      <c r="F21" t="s">
        <v>78</v>
      </c>
      <c r="G21" t="s">
        <v>79</v>
      </c>
      <c r="H21" t="s">
        <v>48</v>
      </c>
      <c r="I21" t="s">
        <v>20</v>
      </c>
      <c r="J21" t="s">
        <v>29</v>
      </c>
      <c r="M21" t="s">
        <v>36</v>
      </c>
      <c r="O21" s="6" t="s">
        <v>419</v>
      </c>
      <c r="P21">
        <f>COUNTIF(H2:H1268,"Oktober 2021")</f>
        <v>33</v>
      </c>
    </row>
    <row r="22" spans="1:22" x14ac:dyDescent="0.2">
      <c r="A22" t="s">
        <v>13</v>
      </c>
      <c r="B22" t="s">
        <v>14</v>
      </c>
      <c r="C22" t="s">
        <v>59</v>
      </c>
      <c r="D22" t="s">
        <v>80</v>
      </c>
      <c r="F22" t="s">
        <v>81</v>
      </c>
      <c r="G22" t="s">
        <v>18</v>
      </c>
      <c r="H22" t="s">
        <v>48</v>
      </c>
      <c r="I22" t="s">
        <v>20</v>
      </c>
      <c r="J22" t="s">
        <v>29</v>
      </c>
      <c r="M22" t="s">
        <v>82</v>
      </c>
      <c r="O22" s="6" t="s">
        <v>416</v>
      </c>
      <c r="P22">
        <f>COUNTIF(H2:H1268,"November 2021")</f>
        <v>8</v>
      </c>
    </row>
    <row r="23" spans="1:22" x14ac:dyDescent="0.2">
      <c r="A23" t="s">
        <v>13</v>
      </c>
      <c r="B23" t="s">
        <v>14</v>
      </c>
      <c r="C23" t="s">
        <v>23</v>
      </c>
      <c r="D23" t="s">
        <v>83</v>
      </c>
      <c r="F23" t="s">
        <v>84</v>
      </c>
      <c r="G23" t="s">
        <v>18</v>
      </c>
      <c r="H23" t="s">
        <v>48</v>
      </c>
      <c r="I23" t="s">
        <v>20</v>
      </c>
      <c r="J23" t="s">
        <v>29</v>
      </c>
      <c r="M23" t="s">
        <v>36</v>
      </c>
      <c r="O23" s="6" t="s">
        <v>412</v>
      </c>
      <c r="P23">
        <f>COUNTIF(H2:H1268,"Dezember 2021")</f>
        <v>4</v>
      </c>
    </row>
    <row r="24" spans="1:22" x14ac:dyDescent="0.2">
      <c r="A24" t="s">
        <v>13</v>
      </c>
      <c r="B24" t="s">
        <v>14</v>
      </c>
      <c r="C24" t="s">
        <v>23</v>
      </c>
      <c r="D24" t="s">
        <v>37</v>
      </c>
      <c r="F24" t="s">
        <v>85</v>
      </c>
      <c r="G24" t="s">
        <v>86</v>
      </c>
      <c r="H24" t="s">
        <v>48</v>
      </c>
      <c r="I24" t="s">
        <v>49</v>
      </c>
      <c r="J24" t="s">
        <v>29</v>
      </c>
      <c r="M24" t="s">
        <v>30</v>
      </c>
      <c r="O24" s="6" t="s">
        <v>1313</v>
      </c>
      <c r="P24">
        <f>COUNTIF(H2:H1268,"Januar 2022")</f>
        <v>1</v>
      </c>
    </row>
    <row r="25" spans="1:22" x14ac:dyDescent="0.2">
      <c r="A25" t="s">
        <v>13</v>
      </c>
      <c r="B25" t="s">
        <v>14</v>
      </c>
      <c r="C25" t="s">
        <v>23</v>
      </c>
      <c r="D25" t="s">
        <v>37</v>
      </c>
      <c r="F25" t="s">
        <v>87</v>
      </c>
      <c r="G25" t="s">
        <v>18</v>
      </c>
      <c r="H25" t="s">
        <v>48</v>
      </c>
      <c r="I25" t="s">
        <v>20</v>
      </c>
      <c r="J25" t="s">
        <v>29</v>
      </c>
      <c r="M25" t="s">
        <v>36</v>
      </c>
      <c r="O25" s="6" t="s">
        <v>1293</v>
      </c>
      <c r="P25">
        <f>COUNTIF(H2:H1268,"Februar 2022")</f>
        <v>2</v>
      </c>
      <c r="R25" s="5" t="s">
        <v>1466</v>
      </c>
      <c r="S25" s="5"/>
    </row>
    <row r="26" spans="1:22" x14ac:dyDescent="0.2">
      <c r="A26" t="s">
        <v>13</v>
      </c>
      <c r="B26" t="s">
        <v>14</v>
      </c>
      <c r="C26" t="s">
        <v>59</v>
      </c>
      <c r="D26" t="s">
        <v>88</v>
      </c>
      <c r="F26" t="s">
        <v>89</v>
      </c>
      <c r="G26" t="s">
        <v>18</v>
      </c>
      <c r="H26" t="s">
        <v>48</v>
      </c>
      <c r="I26" t="s">
        <v>20</v>
      </c>
      <c r="J26" t="s">
        <v>29</v>
      </c>
      <c r="M26" t="s">
        <v>36</v>
      </c>
      <c r="O26" s="6" t="s">
        <v>387</v>
      </c>
      <c r="P26">
        <f>COUNTIF(H2:H1268,"März 2022")</f>
        <v>9</v>
      </c>
      <c r="R26" t="s">
        <v>1468</v>
      </c>
      <c r="S26">
        <f>COUNTIF(M2:M1285,"Australien")</f>
        <v>0</v>
      </c>
    </row>
    <row r="27" spans="1:22" x14ac:dyDescent="0.2">
      <c r="A27" t="s">
        <v>13</v>
      </c>
      <c r="B27" t="s">
        <v>14</v>
      </c>
      <c r="C27" t="s">
        <v>23</v>
      </c>
      <c r="D27" t="s">
        <v>90</v>
      </c>
      <c r="F27" t="s">
        <v>91</v>
      </c>
      <c r="G27" t="s">
        <v>18</v>
      </c>
      <c r="H27" t="s">
        <v>48</v>
      </c>
      <c r="I27" t="s">
        <v>20</v>
      </c>
      <c r="J27" t="s">
        <v>29</v>
      </c>
      <c r="M27" t="s">
        <v>36</v>
      </c>
      <c r="O27" s="6" t="s">
        <v>394</v>
      </c>
      <c r="P27">
        <f>COUNTIF(H2:H1268,"April 2022")</f>
        <v>22</v>
      </c>
      <c r="R27" t="s">
        <v>570</v>
      </c>
      <c r="S27">
        <f>COUNTIF(M3:M1269,"Belgien")</f>
        <v>34</v>
      </c>
    </row>
    <row r="28" spans="1:22" x14ac:dyDescent="0.2">
      <c r="A28" t="s">
        <v>13</v>
      </c>
      <c r="B28" t="s">
        <v>14</v>
      </c>
      <c r="C28" t="s">
        <v>23</v>
      </c>
      <c r="D28" t="s">
        <v>37</v>
      </c>
      <c r="F28" t="s">
        <v>92</v>
      </c>
      <c r="G28" t="s">
        <v>93</v>
      </c>
      <c r="H28" t="s">
        <v>48</v>
      </c>
      <c r="I28" t="s">
        <v>41</v>
      </c>
      <c r="J28" t="s">
        <v>29</v>
      </c>
      <c r="M28" t="s">
        <v>36</v>
      </c>
      <c r="O28" s="6" t="s">
        <v>382</v>
      </c>
      <c r="P28">
        <f>COUNTIF(H2:H1268,"Mai 2022")</f>
        <v>27</v>
      </c>
      <c r="R28" t="s">
        <v>1470</v>
      </c>
      <c r="S28">
        <f>COUNTIF(M4:M1270,"Chile")</f>
        <v>0</v>
      </c>
    </row>
    <row r="29" spans="1:22" x14ac:dyDescent="0.2">
      <c r="A29" t="s">
        <v>13</v>
      </c>
      <c r="B29" t="s">
        <v>14</v>
      </c>
      <c r="C29" t="s">
        <v>23</v>
      </c>
      <c r="D29" t="s">
        <v>94</v>
      </c>
      <c r="F29" t="s">
        <v>95</v>
      </c>
      <c r="G29" t="s">
        <v>96</v>
      </c>
      <c r="H29" t="s">
        <v>48</v>
      </c>
      <c r="I29" t="s">
        <v>28</v>
      </c>
      <c r="J29" t="s">
        <v>29</v>
      </c>
      <c r="M29" t="s">
        <v>36</v>
      </c>
      <c r="O29" s="6" t="s">
        <v>354</v>
      </c>
      <c r="P29">
        <f>COUNTIF(H2:H1268,"Juni 2022")</f>
        <v>31</v>
      </c>
      <c r="R29" t="s">
        <v>36</v>
      </c>
      <c r="S29">
        <f>COUNTIF(M5:M1271,"Deutschland")</f>
        <v>455</v>
      </c>
    </row>
    <row r="30" spans="1:22" x14ac:dyDescent="0.2">
      <c r="A30" t="s">
        <v>13</v>
      </c>
      <c r="B30" t="s">
        <v>14</v>
      </c>
      <c r="C30" t="s">
        <v>23</v>
      </c>
      <c r="D30" t="s">
        <v>97</v>
      </c>
      <c r="F30" t="s">
        <v>98</v>
      </c>
      <c r="G30" t="s">
        <v>99</v>
      </c>
      <c r="H30" t="s">
        <v>48</v>
      </c>
      <c r="I30" t="s">
        <v>28</v>
      </c>
      <c r="J30" t="s">
        <v>29</v>
      </c>
      <c r="M30" t="s">
        <v>36</v>
      </c>
      <c r="O30" s="6" t="s">
        <v>326</v>
      </c>
      <c r="P30">
        <f>COUNTIF(H2:H1268,"Juli 2022")</f>
        <v>68</v>
      </c>
      <c r="R30" t="s">
        <v>1472</v>
      </c>
      <c r="S30">
        <f>COUNTIF(M6:M1272,"Estland")</f>
        <v>0</v>
      </c>
    </row>
    <row r="31" spans="1:22" x14ac:dyDescent="0.2">
      <c r="A31" t="s">
        <v>13</v>
      </c>
      <c r="B31" t="s">
        <v>14</v>
      </c>
      <c r="C31" t="s">
        <v>23</v>
      </c>
      <c r="D31" t="s">
        <v>37</v>
      </c>
      <c r="F31" t="s">
        <v>100</v>
      </c>
      <c r="G31" t="s">
        <v>18</v>
      </c>
      <c r="H31" t="s">
        <v>48</v>
      </c>
      <c r="I31" t="s">
        <v>49</v>
      </c>
      <c r="J31" t="s">
        <v>29</v>
      </c>
      <c r="M31" t="s">
        <v>30</v>
      </c>
      <c r="O31" s="6" t="s">
        <v>272</v>
      </c>
      <c r="P31">
        <f>COUNTIF(H2:H1268,"August 2022")</f>
        <v>62</v>
      </c>
      <c r="R31" t="s">
        <v>1473</v>
      </c>
      <c r="S31">
        <f>COUNTIF(M7:M1273,"Finnland")</f>
        <v>0</v>
      </c>
    </row>
    <row r="32" spans="1:22" x14ac:dyDescent="0.2">
      <c r="A32" t="s">
        <v>13</v>
      </c>
      <c r="B32" t="s">
        <v>14</v>
      </c>
      <c r="C32" t="s">
        <v>59</v>
      </c>
      <c r="D32" t="s">
        <v>101</v>
      </c>
      <c r="F32" t="s">
        <v>102</v>
      </c>
      <c r="G32" t="s">
        <v>103</v>
      </c>
      <c r="H32" t="s">
        <v>48</v>
      </c>
      <c r="I32" t="s">
        <v>20</v>
      </c>
      <c r="J32" t="s">
        <v>21</v>
      </c>
      <c r="M32" t="s">
        <v>30</v>
      </c>
      <c r="O32" s="6" t="s">
        <v>268</v>
      </c>
      <c r="P32">
        <f>COUNTIF(H2:H1268,"September 2022")</f>
        <v>65</v>
      </c>
      <c r="R32" t="s">
        <v>1474</v>
      </c>
      <c r="S32">
        <f>COUNTIF(M8:M1274,"Irland")</f>
        <v>0</v>
      </c>
    </row>
    <row r="33" spans="1:19" x14ac:dyDescent="0.2">
      <c r="A33" t="s">
        <v>13</v>
      </c>
      <c r="B33" t="s">
        <v>14</v>
      </c>
      <c r="C33" t="s">
        <v>31</v>
      </c>
      <c r="D33" t="s">
        <v>104</v>
      </c>
      <c r="F33" t="s">
        <v>105</v>
      </c>
      <c r="G33" t="s">
        <v>106</v>
      </c>
      <c r="H33" t="s">
        <v>48</v>
      </c>
      <c r="I33" t="s">
        <v>41</v>
      </c>
      <c r="J33" t="s">
        <v>29</v>
      </c>
      <c r="M33" t="s">
        <v>36</v>
      </c>
      <c r="O33" s="6" t="s">
        <v>261</v>
      </c>
      <c r="P33">
        <f>COUNTIF(H2:H1268,"Oktober 2022")</f>
        <v>28</v>
      </c>
      <c r="R33" t="s">
        <v>962</v>
      </c>
      <c r="S33">
        <f>COUNTIF(M9:M1275,"Italien")</f>
        <v>9</v>
      </c>
    </row>
    <row r="34" spans="1:19" x14ac:dyDescent="0.2">
      <c r="A34" t="s">
        <v>13</v>
      </c>
      <c r="B34" t="s">
        <v>14</v>
      </c>
      <c r="C34" t="s">
        <v>59</v>
      </c>
      <c r="D34" t="s">
        <v>63</v>
      </c>
      <c r="F34" t="s">
        <v>107</v>
      </c>
      <c r="G34" t="s">
        <v>18</v>
      </c>
      <c r="H34" t="s">
        <v>108</v>
      </c>
      <c r="I34" t="s">
        <v>41</v>
      </c>
      <c r="J34" t="s">
        <v>21</v>
      </c>
      <c r="M34" t="s">
        <v>30</v>
      </c>
      <c r="O34" s="6" t="s">
        <v>254</v>
      </c>
      <c r="P34">
        <f>COUNTIF(H3:H1269,"November 2022")</f>
        <v>14</v>
      </c>
      <c r="R34" t="s">
        <v>1312</v>
      </c>
      <c r="S34">
        <f>COUNTIF(M10:M1276,"Kroatien")</f>
        <v>2</v>
      </c>
    </row>
    <row r="35" spans="1:19" x14ac:dyDescent="0.2">
      <c r="A35" t="s">
        <v>13</v>
      </c>
      <c r="B35" t="s">
        <v>14</v>
      </c>
      <c r="C35" t="s">
        <v>23</v>
      </c>
      <c r="D35" t="s">
        <v>37</v>
      </c>
      <c r="F35" t="s">
        <v>109</v>
      </c>
      <c r="G35" t="s">
        <v>18</v>
      </c>
      <c r="H35" t="s">
        <v>108</v>
      </c>
      <c r="I35" t="s">
        <v>49</v>
      </c>
      <c r="J35" t="s">
        <v>29</v>
      </c>
      <c r="M35" t="s">
        <v>36</v>
      </c>
      <c r="O35" s="6" t="s">
        <v>256</v>
      </c>
      <c r="P35">
        <f>COUNTIF(H4:H1270,"Dezember 2022")</f>
        <v>23</v>
      </c>
      <c r="R35" t="s">
        <v>1310</v>
      </c>
      <c r="S35">
        <f>COUNTIF(M11:M1277,"Litauen")</f>
        <v>1</v>
      </c>
    </row>
    <row r="36" spans="1:19" x14ac:dyDescent="0.2">
      <c r="A36" t="s">
        <v>13</v>
      </c>
      <c r="B36" t="s">
        <v>14</v>
      </c>
      <c r="C36" t="s">
        <v>23</v>
      </c>
      <c r="D36" t="s">
        <v>37</v>
      </c>
      <c r="F36" t="s">
        <v>110</v>
      </c>
      <c r="G36" t="s">
        <v>18</v>
      </c>
      <c r="H36" t="s">
        <v>108</v>
      </c>
      <c r="I36" t="s">
        <v>49</v>
      </c>
      <c r="J36" t="s">
        <v>21</v>
      </c>
      <c r="M36" t="s">
        <v>111</v>
      </c>
      <c r="O36" s="6" t="s">
        <v>727</v>
      </c>
      <c r="P36">
        <f>COUNTIF(H5:H1271,"Januar 2023")</f>
        <v>7</v>
      </c>
      <c r="R36" t="s">
        <v>478</v>
      </c>
      <c r="S36">
        <f>COUNTIF(M12:M1278,"Niederlande")</f>
        <v>177</v>
      </c>
    </row>
    <row r="37" spans="1:19" x14ac:dyDescent="0.2">
      <c r="A37" t="s">
        <v>13</v>
      </c>
      <c r="B37" t="s">
        <v>14</v>
      </c>
      <c r="C37" t="s">
        <v>59</v>
      </c>
      <c r="D37" t="s">
        <v>63</v>
      </c>
      <c r="F37" t="s">
        <v>112</v>
      </c>
      <c r="G37" t="s">
        <v>18</v>
      </c>
      <c r="H37" t="s">
        <v>108</v>
      </c>
      <c r="I37" t="s">
        <v>20</v>
      </c>
      <c r="J37" t="s">
        <v>29</v>
      </c>
      <c r="M37" t="s">
        <v>30</v>
      </c>
      <c r="O37" s="6" t="s">
        <v>248</v>
      </c>
      <c r="P37">
        <f>COUNTIF(H6:H1272,"Februar 2023")</f>
        <v>11</v>
      </c>
      <c r="R37" t="s">
        <v>30</v>
      </c>
      <c r="S37">
        <f>COUNTIF(M13:M1279,"Österreich")</f>
        <v>395</v>
      </c>
    </row>
    <row r="38" spans="1:19" x14ac:dyDescent="0.2">
      <c r="A38" t="s">
        <v>13</v>
      </c>
      <c r="B38" t="s">
        <v>14</v>
      </c>
      <c r="C38" t="s">
        <v>23</v>
      </c>
      <c r="D38" t="s">
        <v>113</v>
      </c>
      <c r="F38" t="s">
        <v>114</v>
      </c>
      <c r="G38" t="s">
        <v>18</v>
      </c>
      <c r="H38" t="s">
        <v>115</v>
      </c>
      <c r="I38" t="s">
        <v>41</v>
      </c>
      <c r="J38" t="s">
        <v>29</v>
      </c>
      <c r="M38" t="s">
        <v>36</v>
      </c>
      <c r="O38" s="6" t="s">
        <v>228</v>
      </c>
      <c r="P38">
        <f>COUNTIF(H7:H1273,"März 2023")</f>
        <v>15</v>
      </c>
      <c r="R38" t="s">
        <v>1475</v>
      </c>
      <c r="S38">
        <f>COUNTIF(M14:M1280,"Philippinen")</f>
        <v>0</v>
      </c>
    </row>
    <row r="39" spans="1:19" x14ac:dyDescent="0.2">
      <c r="A39" t="s">
        <v>13</v>
      </c>
      <c r="B39" t="s">
        <v>14</v>
      </c>
      <c r="C39" t="s">
        <v>23</v>
      </c>
      <c r="D39" t="s">
        <v>116</v>
      </c>
      <c r="F39" t="s">
        <v>117</v>
      </c>
      <c r="G39" t="s">
        <v>118</v>
      </c>
      <c r="H39" t="s">
        <v>108</v>
      </c>
      <c r="I39" t="s">
        <v>20</v>
      </c>
      <c r="J39" t="s">
        <v>29</v>
      </c>
      <c r="M39" t="s">
        <v>111</v>
      </c>
      <c r="O39" s="6" t="s">
        <v>19</v>
      </c>
      <c r="P39">
        <f>COUNTIF(H8:H1274,"April 2023")</f>
        <v>25</v>
      </c>
      <c r="R39" t="s">
        <v>945</v>
      </c>
      <c r="S39">
        <f>COUNTIF(M15:M1281,"Polen")</f>
        <v>5</v>
      </c>
    </row>
    <row r="40" spans="1:19" x14ac:dyDescent="0.2">
      <c r="A40" t="s">
        <v>13</v>
      </c>
      <c r="B40" t="s">
        <v>14</v>
      </c>
      <c r="C40" t="s">
        <v>31</v>
      </c>
      <c r="D40" t="s">
        <v>32</v>
      </c>
      <c r="F40" t="s">
        <v>119</v>
      </c>
      <c r="G40" t="s">
        <v>120</v>
      </c>
      <c r="H40" t="s">
        <v>115</v>
      </c>
      <c r="I40" t="s">
        <v>20</v>
      </c>
      <c r="J40" t="s">
        <v>29</v>
      </c>
      <c r="M40" t="s">
        <v>36</v>
      </c>
      <c r="O40" s="6" t="s">
        <v>209</v>
      </c>
      <c r="P40">
        <f>COUNTIF(H9:H1275,"Mai 2023")</f>
        <v>35</v>
      </c>
    </row>
    <row r="41" spans="1:19" x14ac:dyDescent="0.2">
      <c r="A41" t="s">
        <v>13</v>
      </c>
      <c r="B41" t="s">
        <v>14</v>
      </c>
      <c r="C41" t="s">
        <v>59</v>
      </c>
      <c r="D41" t="s">
        <v>63</v>
      </c>
      <c r="F41" t="s">
        <v>121</v>
      </c>
      <c r="G41" t="s">
        <v>18</v>
      </c>
      <c r="H41" t="s">
        <v>108</v>
      </c>
      <c r="I41" t="s">
        <v>20</v>
      </c>
      <c r="J41" t="s">
        <v>21</v>
      </c>
      <c r="M41" t="s">
        <v>36</v>
      </c>
      <c r="O41" s="6" t="s">
        <v>128</v>
      </c>
      <c r="P41">
        <f>COUNTIF(H10:H1276,"Juni 2023")</f>
        <v>64</v>
      </c>
      <c r="R41" t="s">
        <v>597</v>
      </c>
      <c r="S41">
        <f>COUNTIF(M17:M1283,"Rumänien")</f>
        <v>12</v>
      </c>
    </row>
    <row r="42" spans="1:19" x14ac:dyDescent="0.2">
      <c r="A42" t="s">
        <v>13</v>
      </c>
      <c r="B42" t="s">
        <v>14</v>
      </c>
      <c r="C42" t="s">
        <v>23</v>
      </c>
      <c r="D42" t="s">
        <v>37</v>
      </c>
      <c r="F42" t="s">
        <v>122</v>
      </c>
      <c r="G42" t="s">
        <v>18</v>
      </c>
      <c r="H42" t="s">
        <v>108</v>
      </c>
      <c r="I42" t="s">
        <v>49</v>
      </c>
      <c r="J42" t="s">
        <v>29</v>
      </c>
      <c r="M42" t="s">
        <v>22</v>
      </c>
      <c r="O42" s="6" t="s">
        <v>115</v>
      </c>
      <c r="P42">
        <f>COUNTIF(H11:H1277,"Juli 2023")</f>
        <v>98</v>
      </c>
      <c r="R42" t="s">
        <v>1476</v>
      </c>
      <c r="S42">
        <f>COUNTIF(M18:M1284,"Russland")</f>
        <v>0</v>
      </c>
    </row>
    <row r="43" spans="1:19" x14ac:dyDescent="0.2">
      <c r="A43" t="s">
        <v>13</v>
      </c>
      <c r="B43" t="s">
        <v>14</v>
      </c>
      <c r="C43" t="s">
        <v>23</v>
      </c>
      <c r="D43" t="s">
        <v>37</v>
      </c>
      <c r="F43" t="s">
        <v>123</v>
      </c>
      <c r="G43" t="s">
        <v>124</v>
      </c>
      <c r="H43" t="s">
        <v>108</v>
      </c>
      <c r="I43" t="s">
        <v>28</v>
      </c>
      <c r="J43" t="s">
        <v>29</v>
      </c>
      <c r="M43" t="s">
        <v>30</v>
      </c>
      <c r="O43" s="6" t="s">
        <v>108</v>
      </c>
      <c r="P43">
        <f>COUNTIF(H12:H1278,"August 2023")</f>
        <v>99</v>
      </c>
      <c r="R43" t="s">
        <v>82</v>
      </c>
      <c r="S43">
        <f>COUNTIF(M19:M1285,"Schweiz")</f>
        <v>17</v>
      </c>
    </row>
    <row r="44" spans="1:19" x14ac:dyDescent="0.2">
      <c r="A44" t="s">
        <v>13</v>
      </c>
      <c r="B44" t="s">
        <v>14</v>
      </c>
      <c r="C44" t="s">
        <v>59</v>
      </c>
      <c r="D44" t="s">
        <v>63</v>
      </c>
      <c r="F44" t="s">
        <v>125</v>
      </c>
      <c r="G44" t="s">
        <v>18</v>
      </c>
      <c r="H44" t="s">
        <v>108</v>
      </c>
      <c r="I44" t="s">
        <v>20</v>
      </c>
      <c r="J44" t="s">
        <v>29</v>
      </c>
      <c r="M44" t="s">
        <v>30</v>
      </c>
      <c r="O44" s="6" t="s">
        <v>48</v>
      </c>
      <c r="P44">
        <f>COUNTIF(H13:H1279,"September 2023")</f>
        <v>62</v>
      </c>
      <c r="R44" t="s">
        <v>947</v>
      </c>
      <c r="S44">
        <f>COUNTIF(M20:M1286,"Serbien")</f>
        <v>2</v>
      </c>
    </row>
    <row r="45" spans="1:19" x14ac:dyDescent="0.2">
      <c r="A45" t="s">
        <v>13</v>
      </c>
      <c r="B45" t="s">
        <v>14</v>
      </c>
      <c r="C45" t="s">
        <v>31</v>
      </c>
      <c r="D45" t="s">
        <v>32</v>
      </c>
      <c r="F45" t="s">
        <v>126</v>
      </c>
      <c r="G45" t="s">
        <v>127</v>
      </c>
      <c r="H45" t="s">
        <v>128</v>
      </c>
      <c r="I45" t="s">
        <v>20</v>
      </c>
      <c r="J45" t="s">
        <v>29</v>
      </c>
      <c r="M45" t="s">
        <v>30</v>
      </c>
      <c r="O45" s="6" t="s">
        <v>53</v>
      </c>
      <c r="P45">
        <f>COUNTIF(H14:H1280,"Oktober 2023")</f>
        <v>17</v>
      </c>
      <c r="R45" t="s">
        <v>1075</v>
      </c>
      <c r="S45">
        <f>COUNTIF(M21:M1287,"Australien")</f>
        <v>0</v>
      </c>
    </row>
    <row r="46" spans="1:19" x14ac:dyDescent="0.2">
      <c r="A46" t="s">
        <v>13</v>
      </c>
      <c r="B46" t="s">
        <v>14</v>
      </c>
      <c r="C46" t="s">
        <v>59</v>
      </c>
      <c r="D46" t="s">
        <v>129</v>
      </c>
      <c r="F46" t="s">
        <v>130</v>
      </c>
      <c r="G46" t="s">
        <v>131</v>
      </c>
      <c r="H46" t="s">
        <v>108</v>
      </c>
      <c r="I46" t="s">
        <v>41</v>
      </c>
      <c r="J46" t="s">
        <v>29</v>
      </c>
      <c r="M46" t="s">
        <v>36</v>
      </c>
      <c r="O46" s="6" t="s">
        <v>27</v>
      </c>
      <c r="P46">
        <f>COUNTIF(H15:H1281,"November 2023")</f>
        <v>8</v>
      </c>
      <c r="R46" t="s">
        <v>909</v>
      </c>
      <c r="S46">
        <f>COUNTIF(M22:M1288,"Tschechische Republik")</f>
        <v>23</v>
      </c>
    </row>
    <row r="47" spans="1:19" x14ac:dyDescent="0.2">
      <c r="A47" t="s">
        <v>13</v>
      </c>
      <c r="B47" t="s">
        <v>14</v>
      </c>
      <c r="C47" t="s">
        <v>31</v>
      </c>
      <c r="D47" t="s">
        <v>32</v>
      </c>
      <c r="F47" t="s">
        <v>132</v>
      </c>
      <c r="G47" t="s">
        <v>133</v>
      </c>
      <c r="H47" t="s">
        <v>108</v>
      </c>
      <c r="I47" t="s">
        <v>28</v>
      </c>
      <c r="J47" t="s">
        <v>74</v>
      </c>
      <c r="M47" t="s">
        <v>36</v>
      </c>
      <c r="O47" s="6" t="s">
        <v>35</v>
      </c>
      <c r="P47">
        <f>COUNTIF(H16:H1282,"Dezember 2023")</f>
        <v>9</v>
      </c>
      <c r="R47" t="s">
        <v>1309</v>
      </c>
      <c r="S47">
        <f>COUNTIF(M23:M1289,"Türkei")</f>
        <v>1</v>
      </c>
    </row>
    <row r="48" spans="1:19" x14ac:dyDescent="0.2">
      <c r="A48" t="s">
        <v>13</v>
      </c>
      <c r="B48" t="s">
        <v>14</v>
      </c>
      <c r="C48" t="s">
        <v>31</v>
      </c>
      <c r="D48" t="s">
        <v>134</v>
      </c>
      <c r="F48" t="s">
        <v>135</v>
      </c>
      <c r="G48" t="s">
        <v>136</v>
      </c>
      <c r="H48" t="s">
        <v>108</v>
      </c>
      <c r="I48" t="s">
        <v>20</v>
      </c>
      <c r="J48" t="s">
        <v>29</v>
      </c>
      <c r="M48" t="s">
        <v>36</v>
      </c>
      <c r="O48" s="6" t="s">
        <v>594</v>
      </c>
      <c r="P48">
        <f>COUNTIF(H17:H1283,"Januar 2024")</f>
        <v>4</v>
      </c>
      <c r="R48" t="s">
        <v>22</v>
      </c>
      <c r="S48">
        <f>COUNTIF(M24:M1290,"Ungarn")</f>
        <v>22</v>
      </c>
    </row>
    <row r="49" spans="1:19" x14ac:dyDescent="0.2">
      <c r="A49" t="s">
        <v>13</v>
      </c>
      <c r="B49" t="s">
        <v>14</v>
      </c>
      <c r="C49" t="s">
        <v>59</v>
      </c>
      <c r="D49" t="s">
        <v>63</v>
      </c>
      <c r="F49" t="s">
        <v>137</v>
      </c>
      <c r="G49" t="s">
        <v>138</v>
      </c>
      <c r="H49" t="s">
        <v>108</v>
      </c>
      <c r="I49" t="s">
        <v>20</v>
      </c>
      <c r="J49" t="s">
        <v>29</v>
      </c>
      <c r="M49" t="s">
        <v>30</v>
      </c>
      <c r="O49" s="6" t="s">
        <v>1478</v>
      </c>
      <c r="P49">
        <f>COUNTIF(H18:H1284,"Februar 2023")</f>
        <v>11</v>
      </c>
      <c r="R49" t="s">
        <v>764</v>
      </c>
      <c r="S49">
        <f>COUNTIF(M25:M1291,"Australien")</f>
        <v>0</v>
      </c>
    </row>
    <row r="50" spans="1:19" x14ac:dyDescent="0.2">
      <c r="A50" t="s">
        <v>13</v>
      </c>
      <c r="B50" t="s">
        <v>14</v>
      </c>
      <c r="C50" t="s">
        <v>23</v>
      </c>
      <c r="D50" t="s">
        <v>37</v>
      </c>
      <c r="F50" t="s">
        <v>139</v>
      </c>
      <c r="G50" t="s">
        <v>140</v>
      </c>
      <c r="H50" t="s">
        <v>108</v>
      </c>
      <c r="I50" t="s">
        <v>20</v>
      </c>
      <c r="J50" t="s">
        <v>29</v>
      </c>
      <c r="M50" t="s">
        <v>30</v>
      </c>
      <c r="O50" s="6" t="s">
        <v>1479</v>
      </c>
      <c r="P50">
        <f>COUNTIF(H19:H1285,"März 2023")</f>
        <v>15</v>
      </c>
      <c r="R50" t="s">
        <v>1477</v>
      </c>
      <c r="S50">
        <f>COUNTIF(M26:M1292,"Vereinigte Arabische Emirate")</f>
        <v>0</v>
      </c>
    </row>
    <row r="51" spans="1:19" x14ac:dyDescent="0.2">
      <c r="A51" t="s">
        <v>13</v>
      </c>
      <c r="B51" t="s">
        <v>14</v>
      </c>
      <c r="C51" t="s">
        <v>23</v>
      </c>
      <c r="D51" t="s">
        <v>141</v>
      </c>
      <c r="F51" t="s">
        <v>142</v>
      </c>
      <c r="G51" t="s">
        <v>143</v>
      </c>
      <c r="H51" t="s">
        <v>108</v>
      </c>
      <c r="I51" t="s">
        <v>20</v>
      </c>
      <c r="J51" t="s">
        <v>21</v>
      </c>
      <c r="M51" t="s">
        <v>36</v>
      </c>
    </row>
    <row r="52" spans="1:19" x14ac:dyDescent="0.2">
      <c r="A52" t="s">
        <v>13</v>
      </c>
      <c r="B52" t="s">
        <v>14</v>
      </c>
      <c r="C52" t="s">
        <v>31</v>
      </c>
      <c r="D52" t="s">
        <v>32</v>
      </c>
      <c r="F52" t="s">
        <v>144</v>
      </c>
      <c r="G52" t="s">
        <v>145</v>
      </c>
      <c r="H52" t="s">
        <v>108</v>
      </c>
      <c r="I52" t="s">
        <v>41</v>
      </c>
      <c r="J52" t="s">
        <v>29</v>
      </c>
      <c r="M52" t="s">
        <v>30</v>
      </c>
    </row>
    <row r="53" spans="1:19" x14ac:dyDescent="0.2">
      <c r="A53" t="s">
        <v>13</v>
      </c>
      <c r="B53" t="s">
        <v>14</v>
      </c>
      <c r="C53" t="s">
        <v>31</v>
      </c>
      <c r="D53" t="s">
        <v>32</v>
      </c>
      <c r="F53" t="s">
        <v>146</v>
      </c>
      <c r="G53" t="s">
        <v>147</v>
      </c>
      <c r="H53" t="s">
        <v>108</v>
      </c>
      <c r="I53" t="s">
        <v>41</v>
      </c>
      <c r="J53" t="s">
        <v>29</v>
      </c>
      <c r="M53" t="s">
        <v>36</v>
      </c>
    </row>
    <row r="54" spans="1:19" x14ac:dyDescent="0.2">
      <c r="A54" t="s">
        <v>13</v>
      </c>
      <c r="B54" t="s">
        <v>14</v>
      </c>
      <c r="C54" t="s">
        <v>31</v>
      </c>
      <c r="D54" t="s">
        <v>32</v>
      </c>
      <c r="F54" t="s">
        <v>148</v>
      </c>
      <c r="G54" t="s">
        <v>149</v>
      </c>
      <c r="H54" t="s">
        <v>108</v>
      </c>
      <c r="I54" t="s">
        <v>20</v>
      </c>
      <c r="J54" t="s">
        <v>21</v>
      </c>
      <c r="M54" t="s">
        <v>36</v>
      </c>
    </row>
    <row r="55" spans="1:19" x14ac:dyDescent="0.2">
      <c r="A55" t="s">
        <v>13</v>
      </c>
      <c r="B55" t="s">
        <v>14</v>
      </c>
      <c r="C55" t="s">
        <v>23</v>
      </c>
      <c r="D55" t="s">
        <v>150</v>
      </c>
      <c r="F55" t="s">
        <v>151</v>
      </c>
      <c r="G55" t="s">
        <v>152</v>
      </c>
      <c r="H55" t="s">
        <v>108</v>
      </c>
      <c r="I55" t="s">
        <v>41</v>
      </c>
      <c r="J55" t="s">
        <v>29</v>
      </c>
      <c r="M55" t="s">
        <v>36</v>
      </c>
    </row>
    <row r="56" spans="1:19" x14ac:dyDescent="0.2">
      <c r="A56" t="s">
        <v>13</v>
      </c>
      <c r="B56" t="s">
        <v>14</v>
      </c>
      <c r="C56" t="s">
        <v>23</v>
      </c>
      <c r="D56" t="s">
        <v>37</v>
      </c>
      <c r="F56" t="s">
        <v>153</v>
      </c>
      <c r="G56" t="s">
        <v>18</v>
      </c>
      <c r="H56" t="s">
        <v>108</v>
      </c>
      <c r="I56" t="s">
        <v>20</v>
      </c>
      <c r="J56" t="s">
        <v>29</v>
      </c>
      <c r="M56" t="s">
        <v>30</v>
      </c>
    </row>
    <row r="57" spans="1:19" x14ac:dyDescent="0.2">
      <c r="A57" t="s">
        <v>13</v>
      </c>
      <c r="B57" t="s">
        <v>14</v>
      </c>
      <c r="C57" t="s">
        <v>23</v>
      </c>
      <c r="D57" t="s">
        <v>154</v>
      </c>
      <c r="F57" t="s">
        <v>155</v>
      </c>
      <c r="G57" t="s">
        <v>18</v>
      </c>
      <c r="H57" t="s">
        <v>108</v>
      </c>
      <c r="I57" t="s">
        <v>49</v>
      </c>
      <c r="J57" t="s">
        <v>29</v>
      </c>
      <c r="M57" t="s">
        <v>30</v>
      </c>
    </row>
    <row r="58" spans="1:19" x14ac:dyDescent="0.2">
      <c r="A58" t="s">
        <v>13</v>
      </c>
      <c r="B58" t="s">
        <v>14</v>
      </c>
      <c r="C58" t="s">
        <v>23</v>
      </c>
      <c r="D58" t="s">
        <v>37</v>
      </c>
      <c r="F58" t="s">
        <v>156</v>
      </c>
      <c r="G58" t="s">
        <v>18</v>
      </c>
      <c r="H58" t="s">
        <v>108</v>
      </c>
      <c r="I58" t="s">
        <v>41</v>
      </c>
      <c r="J58" t="s">
        <v>29</v>
      </c>
      <c r="M58" t="s">
        <v>30</v>
      </c>
    </row>
    <row r="59" spans="1:19" x14ac:dyDescent="0.2">
      <c r="A59" t="s">
        <v>13</v>
      </c>
      <c r="B59" t="s">
        <v>14</v>
      </c>
      <c r="C59" t="s">
        <v>31</v>
      </c>
      <c r="D59" t="s">
        <v>32</v>
      </c>
      <c r="F59" t="s">
        <v>157</v>
      </c>
      <c r="G59" t="s">
        <v>158</v>
      </c>
      <c r="H59" t="s">
        <v>108</v>
      </c>
      <c r="I59" t="s">
        <v>20</v>
      </c>
      <c r="J59" t="s">
        <v>29</v>
      </c>
      <c r="M59" t="s">
        <v>36</v>
      </c>
    </row>
    <row r="60" spans="1:19" x14ac:dyDescent="0.2">
      <c r="A60" t="s">
        <v>13</v>
      </c>
      <c r="B60" t="s">
        <v>14</v>
      </c>
      <c r="C60" t="s">
        <v>23</v>
      </c>
      <c r="D60" t="s">
        <v>159</v>
      </c>
      <c r="F60" t="s">
        <v>160</v>
      </c>
      <c r="G60" t="s">
        <v>18</v>
      </c>
      <c r="H60" t="s">
        <v>115</v>
      </c>
      <c r="I60" t="s">
        <v>28</v>
      </c>
      <c r="J60" t="s">
        <v>29</v>
      </c>
      <c r="M60" t="s">
        <v>30</v>
      </c>
    </row>
    <row r="61" spans="1:19" x14ac:dyDescent="0.2">
      <c r="A61" t="s">
        <v>13</v>
      </c>
      <c r="B61" t="s">
        <v>14</v>
      </c>
      <c r="C61" t="s">
        <v>31</v>
      </c>
      <c r="D61" t="s">
        <v>161</v>
      </c>
      <c r="F61" t="s">
        <v>162</v>
      </c>
      <c r="G61" t="s">
        <v>163</v>
      </c>
      <c r="H61" t="s">
        <v>128</v>
      </c>
      <c r="I61" t="s">
        <v>49</v>
      </c>
      <c r="J61" t="s">
        <v>29</v>
      </c>
      <c r="M61" t="s">
        <v>30</v>
      </c>
    </row>
    <row r="62" spans="1:19" x14ac:dyDescent="0.2">
      <c r="A62" t="s">
        <v>13</v>
      </c>
      <c r="B62" t="s">
        <v>14</v>
      </c>
      <c r="C62" t="s">
        <v>31</v>
      </c>
      <c r="D62" t="s">
        <v>164</v>
      </c>
      <c r="F62" t="s">
        <v>165</v>
      </c>
      <c r="G62" t="s">
        <v>18</v>
      </c>
      <c r="H62" t="s">
        <v>115</v>
      </c>
      <c r="I62" t="s">
        <v>20</v>
      </c>
      <c r="J62" t="s">
        <v>29</v>
      </c>
      <c r="M62" t="s">
        <v>36</v>
      </c>
    </row>
    <row r="63" spans="1:19" x14ac:dyDescent="0.2">
      <c r="A63" t="s">
        <v>13</v>
      </c>
      <c r="B63" t="s">
        <v>14</v>
      </c>
      <c r="C63" t="s">
        <v>31</v>
      </c>
      <c r="D63" t="s">
        <v>166</v>
      </c>
      <c r="F63" t="s">
        <v>167</v>
      </c>
      <c r="G63" t="s">
        <v>168</v>
      </c>
      <c r="H63" t="s">
        <v>115</v>
      </c>
      <c r="I63" t="s">
        <v>49</v>
      </c>
      <c r="J63" t="s">
        <v>29</v>
      </c>
      <c r="M63" t="s">
        <v>36</v>
      </c>
    </row>
    <row r="64" spans="1:19" x14ac:dyDescent="0.2">
      <c r="A64" t="s">
        <v>13</v>
      </c>
      <c r="B64" t="s">
        <v>14</v>
      </c>
      <c r="C64" t="s">
        <v>59</v>
      </c>
      <c r="D64" t="s">
        <v>169</v>
      </c>
      <c r="F64" t="s">
        <v>170</v>
      </c>
      <c r="G64" t="s">
        <v>171</v>
      </c>
      <c r="H64" t="s">
        <v>115</v>
      </c>
      <c r="I64" t="s">
        <v>41</v>
      </c>
      <c r="J64" t="s">
        <v>172</v>
      </c>
      <c r="M64" t="s">
        <v>30</v>
      </c>
    </row>
    <row r="65" spans="1:13" x14ac:dyDescent="0.2">
      <c r="A65" t="s">
        <v>13</v>
      </c>
      <c r="B65" t="s">
        <v>14</v>
      </c>
      <c r="C65" t="s">
        <v>23</v>
      </c>
      <c r="D65" t="s">
        <v>37</v>
      </c>
      <c r="F65" t="s">
        <v>173</v>
      </c>
      <c r="G65" t="s">
        <v>174</v>
      </c>
      <c r="H65" t="s">
        <v>115</v>
      </c>
      <c r="I65" t="s">
        <v>41</v>
      </c>
      <c r="J65" t="s">
        <v>29</v>
      </c>
      <c r="M65" t="s">
        <v>36</v>
      </c>
    </row>
    <row r="66" spans="1:13" x14ac:dyDescent="0.2">
      <c r="A66" t="s">
        <v>13</v>
      </c>
      <c r="B66" t="s">
        <v>14</v>
      </c>
      <c r="C66" t="s">
        <v>31</v>
      </c>
      <c r="D66" t="s">
        <v>175</v>
      </c>
      <c r="F66" t="s">
        <v>176</v>
      </c>
      <c r="G66" t="s">
        <v>177</v>
      </c>
      <c r="H66" t="s">
        <v>115</v>
      </c>
      <c r="I66" t="s">
        <v>49</v>
      </c>
      <c r="J66" t="s">
        <v>21</v>
      </c>
      <c r="M66" t="s">
        <v>36</v>
      </c>
    </row>
    <row r="67" spans="1:13" x14ac:dyDescent="0.2">
      <c r="A67" t="s">
        <v>13</v>
      </c>
      <c r="B67" t="s">
        <v>14</v>
      </c>
      <c r="C67" t="s">
        <v>23</v>
      </c>
      <c r="D67" t="s">
        <v>37</v>
      </c>
      <c r="F67" t="s">
        <v>178</v>
      </c>
      <c r="G67" t="s">
        <v>18</v>
      </c>
      <c r="H67" t="s">
        <v>115</v>
      </c>
      <c r="I67" t="s">
        <v>20</v>
      </c>
      <c r="J67" t="s">
        <v>29</v>
      </c>
      <c r="M67" t="s">
        <v>36</v>
      </c>
    </row>
    <row r="68" spans="1:13" x14ac:dyDescent="0.2">
      <c r="A68" t="s">
        <v>13</v>
      </c>
      <c r="B68" t="s">
        <v>14</v>
      </c>
      <c r="C68" t="s">
        <v>23</v>
      </c>
      <c r="D68" t="s">
        <v>37</v>
      </c>
      <c r="F68" t="s">
        <v>179</v>
      </c>
      <c r="G68" t="s">
        <v>18</v>
      </c>
      <c r="H68" t="s">
        <v>128</v>
      </c>
      <c r="I68" t="s">
        <v>20</v>
      </c>
      <c r="J68" t="s">
        <v>29</v>
      </c>
      <c r="M68" t="s">
        <v>36</v>
      </c>
    </row>
    <row r="69" spans="1:13" x14ac:dyDescent="0.2">
      <c r="A69" t="s">
        <v>13</v>
      </c>
      <c r="B69" t="s">
        <v>14</v>
      </c>
      <c r="C69" t="s">
        <v>31</v>
      </c>
      <c r="D69" t="s">
        <v>32</v>
      </c>
      <c r="F69" t="s">
        <v>180</v>
      </c>
      <c r="G69" t="s">
        <v>181</v>
      </c>
      <c r="H69" t="s">
        <v>115</v>
      </c>
      <c r="I69" t="s">
        <v>20</v>
      </c>
      <c r="J69" t="s">
        <v>29</v>
      </c>
      <c r="M69" t="s">
        <v>36</v>
      </c>
    </row>
    <row r="70" spans="1:13" x14ac:dyDescent="0.2">
      <c r="A70" t="s">
        <v>13</v>
      </c>
      <c r="B70" t="s">
        <v>14</v>
      </c>
      <c r="C70" t="s">
        <v>59</v>
      </c>
      <c r="D70" t="s">
        <v>63</v>
      </c>
      <c r="F70" t="s">
        <v>182</v>
      </c>
      <c r="G70" t="s">
        <v>18</v>
      </c>
      <c r="H70" t="s">
        <v>115</v>
      </c>
      <c r="I70" t="s">
        <v>20</v>
      </c>
      <c r="J70" t="s">
        <v>29</v>
      </c>
      <c r="M70" t="s">
        <v>30</v>
      </c>
    </row>
    <row r="71" spans="1:13" x14ac:dyDescent="0.2">
      <c r="A71" t="s">
        <v>13</v>
      </c>
      <c r="B71" t="s">
        <v>14</v>
      </c>
      <c r="C71" t="s">
        <v>31</v>
      </c>
      <c r="D71" t="s">
        <v>32</v>
      </c>
      <c r="F71" t="s">
        <v>183</v>
      </c>
      <c r="G71" t="s">
        <v>18</v>
      </c>
      <c r="H71" t="s">
        <v>128</v>
      </c>
      <c r="I71" t="s">
        <v>20</v>
      </c>
      <c r="J71" t="s">
        <v>29</v>
      </c>
      <c r="M71" t="s">
        <v>36</v>
      </c>
    </row>
    <row r="72" spans="1:13" x14ac:dyDescent="0.2">
      <c r="A72" t="s">
        <v>13</v>
      </c>
      <c r="B72" t="s">
        <v>14</v>
      </c>
      <c r="C72" t="s">
        <v>23</v>
      </c>
      <c r="D72" t="s">
        <v>37</v>
      </c>
      <c r="F72" t="s">
        <v>184</v>
      </c>
      <c r="G72" t="s">
        <v>185</v>
      </c>
      <c r="H72" t="s">
        <v>115</v>
      </c>
      <c r="I72" t="s">
        <v>20</v>
      </c>
      <c r="J72" t="s">
        <v>29</v>
      </c>
      <c r="M72" t="s">
        <v>30</v>
      </c>
    </row>
    <row r="73" spans="1:13" x14ac:dyDescent="0.2">
      <c r="A73" t="s">
        <v>13</v>
      </c>
      <c r="B73" t="s">
        <v>14</v>
      </c>
      <c r="C73" t="s">
        <v>59</v>
      </c>
      <c r="D73" t="s">
        <v>63</v>
      </c>
      <c r="F73" t="s">
        <v>186</v>
      </c>
      <c r="G73" t="s">
        <v>187</v>
      </c>
      <c r="H73" t="s">
        <v>115</v>
      </c>
      <c r="I73" t="s">
        <v>28</v>
      </c>
      <c r="J73" t="s">
        <v>29</v>
      </c>
      <c r="M73" t="s">
        <v>30</v>
      </c>
    </row>
    <row r="74" spans="1:13" x14ac:dyDescent="0.2">
      <c r="A74" t="s">
        <v>13</v>
      </c>
      <c r="B74" t="s">
        <v>14</v>
      </c>
      <c r="C74" t="s">
        <v>31</v>
      </c>
      <c r="D74" t="s">
        <v>188</v>
      </c>
      <c r="F74" t="s">
        <v>189</v>
      </c>
      <c r="G74" t="s">
        <v>18</v>
      </c>
      <c r="H74" t="s">
        <v>115</v>
      </c>
      <c r="I74" t="s">
        <v>28</v>
      </c>
      <c r="J74" t="s">
        <v>29</v>
      </c>
      <c r="M74" t="s">
        <v>30</v>
      </c>
    </row>
    <row r="75" spans="1:13" x14ac:dyDescent="0.2">
      <c r="A75" t="s">
        <v>13</v>
      </c>
      <c r="B75" t="s">
        <v>14</v>
      </c>
      <c r="C75" t="s">
        <v>59</v>
      </c>
      <c r="D75" t="s">
        <v>63</v>
      </c>
      <c r="F75" t="s">
        <v>190</v>
      </c>
      <c r="G75" t="s">
        <v>191</v>
      </c>
      <c r="H75" t="s">
        <v>115</v>
      </c>
      <c r="I75" t="s">
        <v>41</v>
      </c>
      <c r="J75" t="s">
        <v>21</v>
      </c>
      <c r="M75" t="s">
        <v>30</v>
      </c>
    </row>
    <row r="76" spans="1:13" x14ac:dyDescent="0.2">
      <c r="A76" t="s">
        <v>13</v>
      </c>
      <c r="B76" t="s">
        <v>14</v>
      </c>
      <c r="C76" t="s">
        <v>59</v>
      </c>
      <c r="D76" t="s">
        <v>63</v>
      </c>
      <c r="F76" t="s">
        <v>192</v>
      </c>
      <c r="G76" t="s">
        <v>18</v>
      </c>
      <c r="H76" t="s">
        <v>115</v>
      </c>
      <c r="I76" t="s">
        <v>49</v>
      </c>
      <c r="J76" t="s">
        <v>29</v>
      </c>
      <c r="M76" t="s">
        <v>30</v>
      </c>
    </row>
    <row r="77" spans="1:13" x14ac:dyDescent="0.2">
      <c r="A77" t="s">
        <v>13</v>
      </c>
      <c r="B77" t="s">
        <v>14</v>
      </c>
      <c r="C77" t="s">
        <v>59</v>
      </c>
      <c r="D77" t="s">
        <v>63</v>
      </c>
      <c r="F77" t="s">
        <v>193</v>
      </c>
      <c r="G77" t="s">
        <v>18</v>
      </c>
      <c r="H77" t="s">
        <v>128</v>
      </c>
      <c r="I77" t="s">
        <v>20</v>
      </c>
      <c r="J77" t="s">
        <v>172</v>
      </c>
      <c r="M77" t="s">
        <v>30</v>
      </c>
    </row>
    <row r="78" spans="1:13" x14ac:dyDescent="0.2">
      <c r="A78" t="s">
        <v>13</v>
      </c>
      <c r="B78" t="s">
        <v>14</v>
      </c>
      <c r="C78" t="s">
        <v>23</v>
      </c>
      <c r="D78" t="s">
        <v>194</v>
      </c>
      <c r="F78" t="s">
        <v>195</v>
      </c>
      <c r="G78" t="s">
        <v>196</v>
      </c>
      <c r="H78" t="s">
        <v>128</v>
      </c>
      <c r="I78" t="s">
        <v>20</v>
      </c>
      <c r="J78" t="s">
        <v>29</v>
      </c>
      <c r="M78" t="s">
        <v>36</v>
      </c>
    </row>
    <row r="79" spans="1:13" x14ac:dyDescent="0.2">
      <c r="A79" t="s">
        <v>13</v>
      </c>
      <c r="B79" t="s">
        <v>14</v>
      </c>
      <c r="C79" t="s">
        <v>31</v>
      </c>
      <c r="D79" t="s">
        <v>197</v>
      </c>
      <c r="F79" t="s">
        <v>198</v>
      </c>
      <c r="G79" t="s">
        <v>199</v>
      </c>
      <c r="H79" t="s">
        <v>128</v>
      </c>
      <c r="I79" t="s">
        <v>49</v>
      </c>
      <c r="J79" t="s">
        <v>21</v>
      </c>
      <c r="M79" t="s">
        <v>30</v>
      </c>
    </row>
    <row r="80" spans="1:13" x14ac:dyDescent="0.2">
      <c r="A80" t="s">
        <v>13</v>
      </c>
      <c r="B80" t="s">
        <v>14</v>
      </c>
      <c r="C80" t="s">
        <v>59</v>
      </c>
      <c r="D80" t="s">
        <v>200</v>
      </c>
      <c r="F80" t="s">
        <v>201</v>
      </c>
      <c r="G80" t="s">
        <v>202</v>
      </c>
      <c r="H80" t="s">
        <v>128</v>
      </c>
      <c r="I80" t="s">
        <v>20</v>
      </c>
      <c r="J80" t="s">
        <v>29</v>
      </c>
      <c r="M80" t="s">
        <v>36</v>
      </c>
    </row>
    <row r="81" spans="1:13" x14ac:dyDescent="0.2">
      <c r="A81" t="s">
        <v>13</v>
      </c>
      <c r="B81" t="s">
        <v>14</v>
      </c>
      <c r="C81" t="s">
        <v>59</v>
      </c>
      <c r="D81" t="s">
        <v>203</v>
      </c>
      <c r="F81" t="s">
        <v>204</v>
      </c>
      <c r="G81" t="s">
        <v>205</v>
      </c>
      <c r="H81" t="s">
        <v>128</v>
      </c>
      <c r="I81" t="s">
        <v>20</v>
      </c>
      <c r="J81" t="s">
        <v>29</v>
      </c>
      <c r="M81" t="s">
        <v>36</v>
      </c>
    </row>
    <row r="82" spans="1:13" x14ac:dyDescent="0.2">
      <c r="A82" t="s">
        <v>13</v>
      </c>
      <c r="B82" t="s">
        <v>14</v>
      </c>
      <c r="C82" t="s">
        <v>59</v>
      </c>
      <c r="D82" t="s">
        <v>63</v>
      </c>
      <c r="F82" t="s">
        <v>206</v>
      </c>
      <c r="G82" t="s">
        <v>18</v>
      </c>
      <c r="H82" t="s">
        <v>128</v>
      </c>
      <c r="I82" t="s">
        <v>20</v>
      </c>
      <c r="J82" t="s">
        <v>29</v>
      </c>
      <c r="M82" t="s">
        <v>36</v>
      </c>
    </row>
    <row r="83" spans="1:13" x14ac:dyDescent="0.2">
      <c r="A83" t="s">
        <v>13</v>
      </c>
      <c r="B83" t="s">
        <v>14</v>
      </c>
      <c r="C83" t="s">
        <v>31</v>
      </c>
      <c r="D83" t="s">
        <v>32</v>
      </c>
      <c r="F83" t="s">
        <v>18</v>
      </c>
      <c r="G83" t="s">
        <v>207</v>
      </c>
      <c r="H83" t="s">
        <v>128</v>
      </c>
      <c r="I83" t="s">
        <v>41</v>
      </c>
      <c r="J83" t="s">
        <v>29</v>
      </c>
      <c r="M83" t="s">
        <v>36</v>
      </c>
    </row>
    <row r="84" spans="1:13" x14ac:dyDescent="0.2">
      <c r="A84" t="s">
        <v>13</v>
      </c>
      <c r="B84" t="s">
        <v>14</v>
      </c>
      <c r="C84" t="s">
        <v>23</v>
      </c>
      <c r="D84" t="s">
        <v>37</v>
      </c>
      <c r="F84" t="s">
        <v>208</v>
      </c>
      <c r="G84" t="s">
        <v>18</v>
      </c>
      <c r="H84" t="s">
        <v>209</v>
      </c>
      <c r="I84" t="s">
        <v>20</v>
      </c>
      <c r="J84" t="s">
        <v>29</v>
      </c>
      <c r="M84" t="s">
        <v>30</v>
      </c>
    </row>
    <row r="85" spans="1:13" x14ac:dyDescent="0.2">
      <c r="A85" t="s">
        <v>13</v>
      </c>
      <c r="B85" t="s">
        <v>14</v>
      </c>
      <c r="C85" t="s">
        <v>31</v>
      </c>
      <c r="D85" t="s">
        <v>210</v>
      </c>
      <c r="F85" t="s">
        <v>211</v>
      </c>
      <c r="G85" t="s">
        <v>212</v>
      </c>
      <c r="H85" t="s">
        <v>209</v>
      </c>
      <c r="I85" t="s">
        <v>49</v>
      </c>
      <c r="J85" t="s">
        <v>29</v>
      </c>
      <c r="M85" t="s">
        <v>36</v>
      </c>
    </row>
    <row r="86" spans="1:13" x14ac:dyDescent="0.2">
      <c r="A86" t="s">
        <v>13</v>
      </c>
      <c r="B86" t="s">
        <v>14</v>
      </c>
      <c r="C86" t="s">
        <v>23</v>
      </c>
      <c r="D86" t="s">
        <v>213</v>
      </c>
      <c r="F86" t="s">
        <v>214</v>
      </c>
      <c r="G86" t="s">
        <v>18</v>
      </c>
      <c r="H86" t="s">
        <v>209</v>
      </c>
      <c r="I86" t="s">
        <v>28</v>
      </c>
      <c r="J86" t="s">
        <v>29</v>
      </c>
      <c r="M86" t="s">
        <v>36</v>
      </c>
    </row>
    <row r="87" spans="1:13" x14ac:dyDescent="0.2">
      <c r="A87" t="s">
        <v>13</v>
      </c>
      <c r="B87" t="s">
        <v>14</v>
      </c>
      <c r="C87" t="s">
        <v>31</v>
      </c>
      <c r="D87" t="s">
        <v>32</v>
      </c>
      <c r="F87" t="s">
        <v>215</v>
      </c>
      <c r="G87" t="s">
        <v>216</v>
      </c>
      <c r="H87" t="s">
        <v>128</v>
      </c>
      <c r="I87" t="s">
        <v>20</v>
      </c>
      <c r="J87" t="s">
        <v>21</v>
      </c>
      <c r="M87" t="s">
        <v>30</v>
      </c>
    </row>
    <row r="88" spans="1:13" x14ac:dyDescent="0.2">
      <c r="A88" t="s">
        <v>13</v>
      </c>
      <c r="B88" t="s">
        <v>14</v>
      </c>
      <c r="C88" t="s">
        <v>23</v>
      </c>
      <c r="D88" t="s">
        <v>37</v>
      </c>
      <c r="F88" t="s">
        <v>217</v>
      </c>
      <c r="G88" t="s">
        <v>18</v>
      </c>
      <c r="H88" t="s">
        <v>128</v>
      </c>
      <c r="I88" t="s">
        <v>49</v>
      </c>
      <c r="J88" t="s">
        <v>29</v>
      </c>
      <c r="M88" t="s">
        <v>36</v>
      </c>
    </row>
    <row r="89" spans="1:13" x14ac:dyDescent="0.2">
      <c r="A89" t="s">
        <v>13</v>
      </c>
      <c r="B89" t="s">
        <v>14</v>
      </c>
      <c r="C89" t="s">
        <v>59</v>
      </c>
      <c r="D89" t="s">
        <v>63</v>
      </c>
      <c r="F89" t="s">
        <v>218</v>
      </c>
      <c r="G89" t="s">
        <v>219</v>
      </c>
      <c r="H89" t="s">
        <v>209</v>
      </c>
      <c r="I89" t="s">
        <v>49</v>
      </c>
      <c r="J89" t="s">
        <v>29</v>
      </c>
      <c r="M89" t="s">
        <v>36</v>
      </c>
    </row>
    <row r="90" spans="1:13" x14ac:dyDescent="0.2">
      <c r="A90" t="s">
        <v>13</v>
      </c>
      <c r="B90" t="s">
        <v>14</v>
      </c>
      <c r="C90" t="s">
        <v>23</v>
      </c>
      <c r="D90" t="s">
        <v>37</v>
      </c>
      <c r="F90" t="s">
        <v>220</v>
      </c>
      <c r="G90" t="s">
        <v>221</v>
      </c>
      <c r="H90" t="s">
        <v>209</v>
      </c>
      <c r="I90" t="s">
        <v>49</v>
      </c>
      <c r="J90" t="s">
        <v>29</v>
      </c>
      <c r="M90" t="s">
        <v>30</v>
      </c>
    </row>
    <row r="91" spans="1:13" x14ac:dyDescent="0.2">
      <c r="A91" t="s">
        <v>13</v>
      </c>
      <c r="B91" t="s">
        <v>14</v>
      </c>
      <c r="C91" t="s">
        <v>23</v>
      </c>
      <c r="D91" t="s">
        <v>37</v>
      </c>
      <c r="F91" t="s">
        <v>222</v>
      </c>
      <c r="G91" t="s">
        <v>18</v>
      </c>
      <c r="H91" t="s">
        <v>209</v>
      </c>
      <c r="I91" t="s">
        <v>49</v>
      </c>
      <c r="J91" t="s">
        <v>29</v>
      </c>
      <c r="M91" t="s">
        <v>30</v>
      </c>
    </row>
    <row r="92" spans="1:13" x14ac:dyDescent="0.2">
      <c r="A92" t="s">
        <v>13</v>
      </c>
      <c r="B92" t="s">
        <v>14</v>
      </c>
      <c r="C92" t="s">
        <v>59</v>
      </c>
      <c r="D92" t="s">
        <v>223</v>
      </c>
      <c r="F92" t="s">
        <v>224</v>
      </c>
      <c r="G92" t="s">
        <v>18</v>
      </c>
      <c r="H92" t="s">
        <v>209</v>
      </c>
      <c r="I92" t="s">
        <v>49</v>
      </c>
      <c r="J92" t="s">
        <v>29</v>
      </c>
      <c r="M92" t="s">
        <v>30</v>
      </c>
    </row>
    <row r="93" spans="1:13" x14ac:dyDescent="0.2">
      <c r="A93" t="s">
        <v>13</v>
      </c>
      <c r="B93" t="s">
        <v>14</v>
      </c>
      <c r="C93" t="s">
        <v>31</v>
      </c>
      <c r="D93" t="s">
        <v>225</v>
      </c>
      <c r="F93" t="s">
        <v>226</v>
      </c>
      <c r="G93" t="s">
        <v>227</v>
      </c>
      <c r="H93" t="s">
        <v>228</v>
      </c>
      <c r="I93" t="s">
        <v>49</v>
      </c>
      <c r="J93" t="s">
        <v>29</v>
      </c>
      <c r="M93" t="s">
        <v>30</v>
      </c>
    </row>
    <row r="94" spans="1:13" x14ac:dyDescent="0.2">
      <c r="A94" t="s">
        <v>13</v>
      </c>
      <c r="B94" t="s">
        <v>14</v>
      </c>
      <c r="C94" t="s">
        <v>59</v>
      </c>
      <c r="D94" t="s">
        <v>63</v>
      </c>
      <c r="F94" t="s">
        <v>229</v>
      </c>
      <c r="G94" t="s">
        <v>18</v>
      </c>
      <c r="H94" t="s">
        <v>209</v>
      </c>
      <c r="I94" t="s">
        <v>20</v>
      </c>
      <c r="J94" t="s">
        <v>29</v>
      </c>
      <c r="M94" t="s">
        <v>36</v>
      </c>
    </row>
    <row r="95" spans="1:13" x14ac:dyDescent="0.2">
      <c r="A95" t="s">
        <v>13</v>
      </c>
      <c r="B95" t="s">
        <v>14</v>
      </c>
      <c r="C95" t="s">
        <v>23</v>
      </c>
      <c r="D95" t="s">
        <v>37</v>
      </c>
      <c r="F95" t="s">
        <v>230</v>
      </c>
      <c r="G95" t="s">
        <v>18</v>
      </c>
      <c r="H95" t="s">
        <v>19</v>
      </c>
      <c r="I95" t="s">
        <v>41</v>
      </c>
      <c r="J95" t="s">
        <v>29</v>
      </c>
      <c r="M95" t="s">
        <v>30</v>
      </c>
    </row>
    <row r="96" spans="1:13" x14ac:dyDescent="0.2">
      <c r="A96" t="s">
        <v>13</v>
      </c>
      <c r="B96" t="s">
        <v>14</v>
      </c>
      <c r="C96" t="s">
        <v>31</v>
      </c>
      <c r="D96" t="s">
        <v>231</v>
      </c>
      <c r="F96" t="s">
        <v>232</v>
      </c>
      <c r="G96" t="s">
        <v>233</v>
      </c>
      <c r="H96" t="s">
        <v>19</v>
      </c>
      <c r="I96" t="s">
        <v>20</v>
      </c>
      <c r="J96" t="s">
        <v>29</v>
      </c>
      <c r="M96" t="s">
        <v>36</v>
      </c>
    </row>
    <row r="97" spans="1:13" x14ac:dyDescent="0.2">
      <c r="A97" t="s">
        <v>13</v>
      </c>
      <c r="B97" t="s">
        <v>14</v>
      </c>
      <c r="C97" t="s">
        <v>23</v>
      </c>
      <c r="D97" t="s">
        <v>234</v>
      </c>
      <c r="F97" t="s">
        <v>235</v>
      </c>
      <c r="G97" t="s">
        <v>236</v>
      </c>
      <c r="H97" t="s">
        <v>19</v>
      </c>
      <c r="I97" t="s">
        <v>49</v>
      </c>
      <c r="J97" t="s">
        <v>29</v>
      </c>
      <c r="M97" t="s">
        <v>82</v>
      </c>
    </row>
    <row r="98" spans="1:13" x14ac:dyDescent="0.2">
      <c r="A98" t="s">
        <v>13</v>
      </c>
      <c r="B98" t="s">
        <v>14</v>
      </c>
      <c r="C98" t="s">
        <v>59</v>
      </c>
      <c r="D98" t="s">
        <v>63</v>
      </c>
      <c r="F98" t="s">
        <v>18</v>
      </c>
      <c r="G98" t="s">
        <v>237</v>
      </c>
      <c r="H98" t="s">
        <v>19</v>
      </c>
      <c r="I98" t="s">
        <v>49</v>
      </c>
      <c r="J98" t="s">
        <v>29</v>
      </c>
      <c r="M98" t="s">
        <v>30</v>
      </c>
    </row>
    <row r="99" spans="1:13" x14ac:dyDescent="0.2">
      <c r="A99" t="s">
        <v>13</v>
      </c>
      <c r="B99" t="s">
        <v>14</v>
      </c>
      <c r="C99" t="s">
        <v>23</v>
      </c>
      <c r="D99" t="s">
        <v>37</v>
      </c>
      <c r="F99" t="s">
        <v>238</v>
      </c>
      <c r="G99" t="s">
        <v>239</v>
      </c>
      <c r="H99" t="s">
        <v>19</v>
      </c>
      <c r="I99" t="s">
        <v>41</v>
      </c>
      <c r="J99" t="s">
        <v>29</v>
      </c>
      <c r="M99" t="s">
        <v>36</v>
      </c>
    </row>
    <row r="100" spans="1:13" x14ac:dyDescent="0.2">
      <c r="A100" t="s">
        <v>13</v>
      </c>
      <c r="B100" t="s">
        <v>14</v>
      </c>
      <c r="C100" t="s">
        <v>23</v>
      </c>
      <c r="D100" t="s">
        <v>240</v>
      </c>
      <c r="F100" t="s">
        <v>241</v>
      </c>
      <c r="G100" t="s">
        <v>242</v>
      </c>
      <c r="H100" t="s">
        <v>228</v>
      </c>
      <c r="I100" t="s">
        <v>49</v>
      </c>
      <c r="J100" t="s">
        <v>29</v>
      </c>
      <c r="M100" t="s">
        <v>30</v>
      </c>
    </row>
    <row r="101" spans="1:13" x14ac:dyDescent="0.2">
      <c r="A101" t="s">
        <v>13</v>
      </c>
      <c r="B101" t="s">
        <v>14</v>
      </c>
      <c r="C101" t="s">
        <v>23</v>
      </c>
      <c r="D101" t="s">
        <v>243</v>
      </c>
      <c r="F101" t="s">
        <v>244</v>
      </c>
      <c r="G101" t="s">
        <v>18</v>
      </c>
      <c r="H101" t="s">
        <v>228</v>
      </c>
      <c r="I101" t="s">
        <v>49</v>
      </c>
      <c r="J101" t="s">
        <v>29</v>
      </c>
      <c r="M101" t="s">
        <v>30</v>
      </c>
    </row>
    <row r="102" spans="1:13" x14ac:dyDescent="0.2">
      <c r="A102" t="s">
        <v>13</v>
      </c>
      <c r="B102" t="s">
        <v>14</v>
      </c>
      <c r="C102" t="s">
        <v>59</v>
      </c>
      <c r="D102" t="s">
        <v>245</v>
      </c>
      <c r="F102" t="s">
        <v>246</v>
      </c>
      <c r="G102" t="s">
        <v>18</v>
      </c>
      <c r="H102" t="s">
        <v>228</v>
      </c>
      <c r="I102" t="s">
        <v>41</v>
      </c>
      <c r="J102" t="s">
        <v>29</v>
      </c>
      <c r="M102" t="s">
        <v>30</v>
      </c>
    </row>
    <row r="103" spans="1:13" x14ac:dyDescent="0.2">
      <c r="A103" t="s">
        <v>13</v>
      </c>
      <c r="B103" t="s">
        <v>14</v>
      </c>
      <c r="C103" t="s">
        <v>23</v>
      </c>
      <c r="D103" t="s">
        <v>37</v>
      </c>
      <c r="F103" t="s">
        <v>247</v>
      </c>
      <c r="G103" t="s">
        <v>18</v>
      </c>
      <c r="H103" t="s">
        <v>248</v>
      </c>
      <c r="I103" t="s">
        <v>20</v>
      </c>
      <c r="J103" t="s">
        <v>29</v>
      </c>
      <c r="M103" t="s">
        <v>30</v>
      </c>
    </row>
    <row r="104" spans="1:13" x14ac:dyDescent="0.2">
      <c r="A104" t="s">
        <v>13</v>
      </c>
      <c r="B104" t="s">
        <v>14</v>
      </c>
      <c r="C104" t="s">
        <v>23</v>
      </c>
      <c r="D104" t="s">
        <v>249</v>
      </c>
      <c r="F104" t="s">
        <v>250</v>
      </c>
      <c r="G104" t="s">
        <v>251</v>
      </c>
      <c r="H104" t="s">
        <v>248</v>
      </c>
      <c r="I104" t="s">
        <v>41</v>
      </c>
      <c r="J104" t="s">
        <v>29</v>
      </c>
      <c r="M104" t="s">
        <v>30</v>
      </c>
    </row>
    <row r="105" spans="1:13" x14ac:dyDescent="0.2">
      <c r="A105" t="s">
        <v>13</v>
      </c>
      <c r="B105" t="s">
        <v>14</v>
      </c>
      <c r="C105" t="s">
        <v>31</v>
      </c>
      <c r="D105" t="s">
        <v>32</v>
      </c>
      <c r="F105" t="s">
        <v>18</v>
      </c>
      <c r="G105" t="s">
        <v>252</v>
      </c>
      <c r="H105" t="s">
        <v>248</v>
      </c>
      <c r="I105" t="s">
        <v>49</v>
      </c>
      <c r="J105" t="s">
        <v>29</v>
      </c>
      <c r="M105" t="s">
        <v>36</v>
      </c>
    </row>
    <row r="106" spans="1:13" x14ac:dyDescent="0.2">
      <c r="A106" t="s">
        <v>13</v>
      </c>
      <c r="B106" t="s">
        <v>14</v>
      </c>
      <c r="C106" t="s">
        <v>59</v>
      </c>
      <c r="D106" t="s">
        <v>63</v>
      </c>
      <c r="F106" t="s">
        <v>253</v>
      </c>
      <c r="G106" t="s">
        <v>18</v>
      </c>
      <c r="H106" t="s">
        <v>254</v>
      </c>
      <c r="I106" t="s">
        <v>49</v>
      </c>
      <c r="J106" t="s">
        <v>21</v>
      </c>
      <c r="M106" t="s">
        <v>36</v>
      </c>
    </row>
    <row r="107" spans="1:13" x14ac:dyDescent="0.2">
      <c r="A107" t="s">
        <v>13</v>
      </c>
      <c r="B107" t="s">
        <v>14</v>
      </c>
      <c r="C107" t="s">
        <v>23</v>
      </c>
      <c r="D107" t="s">
        <v>37</v>
      </c>
      <c r="F107" t="s">
        <v>255</v>
      </c>
      <c r="G107" t="s">
        <v>18</v>
      </c>
      <c r="H107" t="s">
        <v>256</v>
      </c>
      <c r="I107" t="s">
        <v>20</v>
      </c>
      <c r="J107" t="s">
        <v>29</v>
      </c>
      <c r="M107" t="s">
        <v>30</v>
      </c>
    </row>
    <row r="108" spans="1:13" x14ac:dyDescent="0.2">
      <c r="A108" t="s">
        <v>13</v>
      </c>
      <c r="B108" t="s">
        <v>14</v>
      </c>
      <c r="C108" t="s">
        <v>23</v>
      </c>
      <c r="D108" t="s">
        <v>37</v>
      </c>
      <c r="F108" t="s">
        <v>257</v>
      </c>
      <c r="G108" t="s">
        <v>18</v>
      </c>
      <c r="H108" t="s">
        <v>256</v>
      </c>
      <c r="I108" t="s">
        <v>49</v>
      </c>
      <c r="J108" t="s">
        <v>29</v>
      </c>
      <c r="M108" t="s">
        <v>30</v>
      </c>
    </row>
    <row r="109" spans="1:13" x14ac:dyDescent="0.2">
      <c r="A109" t="s">
        <v>13</v>
      </c>
      <c r="B109" t="s">
        <v>14</v>
      </c>
      <c r="C109" t="s">
        <v>31</v>
      </c>
      <c r="D109" t="s">
        <v>258</v>
      </c>
      <c r="F109" t="s">
        <v>259</v>
      </c>
      <c r="G109" t="s">
        <v>260</v>
      </c>
      <c r="H109" t="s">
        <v>261</v>
      </c>
      <c r="I109" t="s">
        <v>41</v>
      </c>
      <c r="J109" t="s">
        <v>29</v>
      </c>
      <c r="M109" t="s">
        <v>36</v>
      </c>
    </row>
    <row r="110" spans="1:13" x14ac:dyDescent="0.2">
      <c r="A110" t="s">
        <v>13</v>
      </c>
      <c r="B110" t="s">
        <v>14</v>
      </c>
      <c r="C110" t="s">
        <v>59</v>
      </c>
      <c r="D110" t="s">
        <v>63</v>
      </c>
      <c r="F110" t="s">
        <v>262</v>
      </c>
      <c r="G110" t="s">
        <v>18</v>
      </c>
      <c r="H110" t="s">
        <v>261</v>
      </c>
      <c r="I110" t="s">
        <v>20</v>
      </c>
      <c r="J110" t="s">
        <v>172</v>
      </c>
      <c r="M110" t="s">
        <v>30</v>
      </c>
    </row>
    <row r="111" spans="1:13" x14ac:dyDescent="0.2">
      <c r="A111" t="s">
        <v>13</v>
      </c>
      <c r="B111" t="s">
        <v>14</v>
      </c>
      <c r="C111" t="s">
        <v>23</v>
      </c>
      <c r="D111" t="s">
        <v>37</v>
      </c>
      <c r="F111" t="s">
        <v>263</v>
      </c>
      <c r="G111" t="s">
        <v>264</v>
      </c>
      <c r="H111" t="s">
        <v>261</v>
      </c>
      <c r="I111" t="s">
        <v>41</v>
      </c>
      <c r="J111" t="s">
        <v>21</v>
      </c>
      <c r="M111" t="s">
        <v>82</v>
      </c>
    </row>
    <row r="112" spans="1:13" x14ac:dyDescent="0.2">
      <c r="A112" t="s">
        <v>13</v>
      </c>
      <c r="B112" t="s">
        <v>14</v>
      </c>
      <c r="C112" t="s">
        <v>31</v>
      </c>
      <c r="D112" t="s">
        <v>265</v>
      </c>
      <c r="F112" t="s">
        <v>266</v>
      </c>
      <c r="G112" t="s">
        <v>18</v>
      </c>
      <c r="H112" t="s">
        <v>261</v>
      </c>
      <c r="I112" t="s">
        <v>41</v>
      </c>
      <c r="J112" t="s">
        <v>29</v>
      </c>
      <c r="M112" t="s">
        <v>36</v>
      </c>
    </row>
    <row r="113" spans="1:13" x14ac:dyDescent="0.2">
      <c r="A113" t="s">
        <v>13</v>
      </c>
      <c r="B113" t="s">
        <v>14</v>
      </c>
      <c r="C113" t="s">
        <v>59</v>
      </c>
      <c r="D113" t="s">
        <v>63</v>
      </c>
      <c r="F113" t="s">
        <v>267</v>
      </c>
      <c r="G113" t="s">
        <v>18</v>
      </c>
      <c r="H113" t="s">
        <v>268</v>
      </c>
      <c r="I113" t="s">
        <v>20</v>
      </c>
      <c r="J113" t="s">
        <v>29</v>
      </c>
      <c r="M113" t="s">
        <v>36</v>
      </c>
    </row>
    <row r="114" spans="1:13" x14ac:dyDescent="0.2">
      <c r="A114" t="s">
        <v>13</v>
      </c>
      <c r="B114" t="s">
        <v>14</v>
      </c>
      <c r="C114" t="s">
        <v>23</v>
      </c>
      <c r="D114" t="s">
        <v>37</v>
      </c>
      <c r="F114" t="s">
        <v>18</v>
      </c>
      <c r="G114" t="s">
        <v>269</v>
      </c>
      <c r="H114" t="s">
        <v>268</v>
      </c>
      <c r="I114" t="s">
        <v>20</v>
      </c>
      <c r="J114" t="s">
        <v>29</v>
      </c>
      <c r="M114" t="s">
        <v>30</v>
      </c>
    </row>
    <row r="115" spans="1:13" x14ac:dyDescent="0.2">
      <c r="A115" t="s">
        <v>13</v>
      </c>
      <c r="B115" t="s">
        <v>14</v>
      </c>
      <c r="C115" t="s">
        <v>23</v>
      </c>
      <c r="D115" t="s">
        <v>270</v>
      </c>
      <c r="F115" t="s">
        <v>271</v>
      </c>
      <c r="G115" t="s">
        <v>18</v>
      </c>
      <c r="H115" t="s">
        <v>272</v>
      </c>
      <c r="I115" t="s">
        <v>20</v>
      </c>
      <c r="J115" t="s">
        <v>29</v>
      </c>
      <c r="M115" t="s">
        <v>36</v>
      </c>
    </row>
    <row r="116" spans="1:13" x14ac:dyDescent="0.2">
      <c r="A116" t="s">
        <v>13</v>
      </c>
      <c r="B116" t="s">
        <v>14</v>
      </c>
      <c r="C116" t="s">
        <v>31</v>
      </c>
      <c r="D116" t="s">
        <v>32</v>
      </c>
      <c r="F116" t="s">
        <v>273</v>
      </c>
      <c r="G116" t="s">
        <v>274</v>
      </c>
      <c r="H116" t="s">
        <v>261</v>
      </c>
      <c r="I116" t="s">
        <v>20</v>
      </c>
      <c r="J116" t="s">
        <v>29</v>
      </c>
      <c r="M116" t="s">
        <v>36</v>
      </c>
    </row>
    <row r="117" spans="1:13" x14ac:dyDescent="0.2">
      <c r="A117" t="s">
        <v>13</v>
      </c>
      <c r="B117" t="s">
        <v>14</v>
      </c>
      <c r="C117" t="s">
        <v>23</v>
      </c>
      <c r="D117" t="s">
        <v>275</v>
      </c>
      <c r="F117" t="s">
        <v>276</v>
      </c>
      <c r="G117" t="s">
        <v>18</v>
      </c>
      <c r="H117" t="s">
        <v>268</v>
      </c>
      <c r="I117" t="s">
        <v>41</v>
      </c>
      <c r="J117" t="s">
        <v>29</v>
      </c>
      <c r="M117" t="s">
        <v>277</v>
      </c>
    </row>
    <row r="118" spans="1:13" x14ac:dyDescent="0.2">
      <c r="A118" t="s">
        <v>13</v>
      </c>
      <c r="B118" t="s">
        <v>14</v>
      </c>
      <c r="C118" t="s">
        <v>31</v>
      </c>
      <c r="D118" t="s">
        <v>278</v>
      </c>
      <c r="F118" t="s">
        <v>279</v>
      </c>
      <c r="G118" t="s">
        <v>280</v>
      </c>
      <c r="H118" t="s">
        <v>268</v>
      </c>
      <c r="I118" t="s">
        <v>20</v>
      </c>
      <c r="J118" t="s">
        <v>29</v>
      </c>
      <c r="M118" t="s">
        <v>36</v>
      </c>
    </row>
    <row r="119" spans="1:13" x14ac:dyDescent="0.2">
      <c r="A119" t="s">
        <v>13</v>
      </c>
      <c r="B119" t="s">
        <v>14</v>
      </c>
      <c r="C119" t="s">
        <v>31</v>
      </c>
      <c r="D119" t="s">
        <v>281</v>
      </c>
      <c r="F119" t="s">
        <v>282</v>
      </c>
      <c r="G119" t="s">
        <v>283</v>
      </c>
      <c r="H119" t="s">
        <v>268</v>
      </c>
      <c r="I119" t="s">
        <v>49</v>
      </c>
      <c r="J119" t="s">
        <v>29</v>
      </c>
      <c r="M119" t="s">
        <v>36</v>
      </c>
    </row>
    <row r="120" spans="1:13" x14ac:dyDescent="0.2">
      <c r="A120" t="s">
        <v>13</v>
      </c>
      <c r="B120" t="s">
        <v>14</v>
      </c>
      <c r="C120" t="s">
        <v>23</v>
      </c>
      <c r="D120" t="s">
        <v>284</v>
      </c>
      <c r="F120" t="s">
        <v>285</v>
      </c>
      <c r="G120" t="s">
        <v>18</v>
      </c>
      <c r="H120" t="s">
        <v>268</v>
      </c>
      <c r="I120" t="s">
        <v>49</v>
      </c>
      <c r="J120" t="s">
        <v>286</v>
      </c>
      <c r="M120" t="s">
        <v>36</v>
      </c>
    </row>
    <row r="121" spans="1:13" x14ac:dyDescent="0.2">
      <c r="A121" t="s">
        <v>13</v>
      </c>
      <c r="B121" t="s">
        <v>14</v>
      </c>
      <c r="C121" t="s">
        <v>23</v>
      </c>
      <c r="D121" t="s">
        <v>287</v>
      </c>
      <c r="F121" t="s">
        <v>288</v>
      </c>
      <c r="G121" t="s">
        <v>289</v>
      </c>
      <c r="H121" t="s">
        <v>268</v>
      </c>
      <c r="I121" t="s">
        <v>49</v>
      </c>
      <c r="J121" t="s">
        <v>29</v>
      </c>
      <c r="M121" t="s">
        <v>30</v>
      </c>
    </row>
    <row r="122" spans="1:13" x14ac:dyDescent="0.2">
      <c r="A122" t="s">
        <v>13</v>
      </c>
      <c r="B122" t="s">
        <v>14</v>
      </c>
      <c r="C122" t="s">
        <v>59</v>
      </c>
      <c r="D122" t="s">
        <v>63</v>
      </c>
      <c r="F122" t="s">
        <v>18</v>
      </c>
      <c r="G122" t="s">
        <v>290</v>
      </c>
      <c r="H122" t="s">
        <v>268</v>
      </c>
      <c r="I122" t="s">
        <v>20</v>
      </c>
      <c r="J122" t="s">
        <v>29</v>
      </c>
      <c r="M122" t="s">
        <v>36</v>
      </c>
    </row>
    <row r="123" spans="1:13" x14ac:dyDescent="0.2">
      <c r="A123" t="s">
        <v>13</v>
      </c>
      <c r="B123" t="s">
        <v>14</v>
      </c>
      <c r="C123" t="s">
        <v>23</v>
      </c>
      <c r="D123" t="s">
        <v>291</v>
      </c>
      <c r="F123" t="s">
        <v>292</v>
      </c>
      <c r="G123" t="s">
        <v>18</v>
      </c>
      <c r="H123" t="s">
        <v>268</v>
      </c>
      <c r="I123" t="s">
        <v>20</v>
      </c>
      <c r="J123" t="s">
        <v>29</v>
      </c>
      <c r="M123" t="s">
        <v>36</v>
      </c>
    </row>
    <row r="124" spans="1:13" x14ac:dyDescent="0.2">
      <c r="A124" t="s">
        <v>13</v>
      </c>
      <c r="B124" t="s">
        <v>14</v>
      </c>
      <c r="C124" t="s">
        <v>23</v>
      </c>
      <c r="D124" t="s">
        <v>293</v>
      </c>
      <c r="F124" t="s">
        <v>294</v>
      </c>
      <c r="G124" t="s">
        <v>295</v>
      </c>
      <c r="H124" t="s">
        <v>268</v>
      </c>
      <c r="I124" t="s">
        <v>20</v>
      </c>
      <c r="J124" t="s">
        <v>29</v>
      </c>
      <c r="M124" t="s">
        <v>30</v>
      </c>
    </row>
    <row r="125" spans="1:13" x14ac:dyDescent="0.2">
      <c r="A125" t="s">
        <v>13</v>
      </c>
      <c r="B125" t="s">
        <v>14</v>
      </c>
      <c r="C125" t="s">
        <v>31</v>
      </c>
      <c r="D125" t="s">
        <v>32</v>
      </c>
      <c r="F125" t="s">
        <v>296</v>
      </c>
      <c r="G125" t="s">
        <v>18</v>
      </c>
      <c r="H125" t="s">
        <v>268</v>
      </c>
      <c r="I125" t="s">
        <v>20</v>
      </c>
      <c r="J125" t="s">
        <v>29</v>
      </c>
      <c r="M125" t="s">
        <v>82</v>
      </c>
    </row>
    <row r="126" spans="1:13" x14ac:dyDescent="0.2">
      <c r="A126" t="s">
        <v>13</v>
      </c>
      <c r="B126" t="s">
        <v>14</v>
      </c>
      <c r="C126" t="s">
        <v>23</v>
      </c>
      <c r="D126" t="s">
        <v>297</v>
      </c>
      <c r="F126" t="s">
        <v>298</v>
      </c>
      <c r="G126" t="s">
        <v>18</v>
      </c>
      <c r="H126" t="s">
        <v>272</v>
      </c>
      <c r="I126" t="s">
        <v>20</v>
      </c>
      <c r="J126" t="s">
        <v>29</v>
      </c>
      <c r="M126" t="s">
        <v>36</v>
      </c>
    </row>
    <row r="127" spans="1:13" x14ac:dyDescent="0.2">
      <c r="A127" t="s">
        <v>13</v>
      </c>
      <c r="B127" t="s">
        <v>14</v>
      </c>
      <c r="C127" t="s">
        <v>31</v>
      </c>
      <c r="D127" t="s">
        <v>299</v>
      </c>
      <c r="F127" t="s">
        <v>300</v>
      </c>
      <c r="G127" t="s">
        <v>301</v>
      </c>
      <c r="H127" t="s">
        <v>268</v>
      </c>
      <c r="I127" t="s">
        <v>20</v>
      </c>
      <c r="J127" t="s">
        <v>29</v>
      </c>
      <c r="M127" t="s">
        <v>36</v>
      </c>
    </row>
    <row r="128" spans="1:13" x14ac:dyDescent="0.2">
      <c r="A128" t="s">
        <v>13</v>
      </c>
      <c r="B128" t="s">
        <v>14</v>
      </c>
      <c r="C128" t="s">
        <v>59</v>
      </c>
      <c r="D128" t="s">
        <v>63</v>
      </c>
      <c r="F128" t="s">
        <v>302</v>
      </c>
      <c r="G128" t="s">
        <v>303</v>
      </c>
      <c r="H128" t="s">
        <v>268</v>
      </c>
      <c r="I128" t="s">
        <v>20</v>
      </c>
      <c r="J128" t="s">
        <v>29</v>
      </c>
      <c r="M128" t="s">
        <v>36</v>
      </c>
    </row>
    <row r="129" spans="1:13" x14ac:dyDescent="0.2">
      <c r="A129" t="s">
        <v>13</v>
      </c>
      <c r="B129" t="s">
        <v>14</v>
      </c>
      <c r="C129" t="s">
        <v>59</v>
      </c>
      <c r="D129" t="s">
        <v>304</v>
      </c>
      <c r="F129" t="s">
        <v>305</v>
      </c>
      <c r="G129" t="s">
        <v>18</v>
      </c>
      <c r="H129" t="s">
        <v>268</v>
      </c>
      <c r="I129" t="s">
        <v>20</v>
      </c>
      <c r="J129" t="s">
        <v>29</v>
      </c>
      <c r="M129" t="s">
        <v>36</v>
      </c>
    </row>
    <row r="130" spans="1:13" x14ac:dyDescent="0.2">
      <c r="A130" t="s">
        <v>13</v>
      </c>
      <c r="B130" t="s">
        <v>14</v>
      </c>
      <c r="C130" t="s">
        <v>23</v>
      </c>
      <c r="D130" t="s">
        <v>37</v>
      </c>
      <c r="F130" t="s">
        <v>306</v>
      </c>
      <c r="G130" t="s">
        <v>307</v>
      </c>
      <c r="H130" t="s">
        <v>268</v>
      </c>
      <c r="I130" t="s">
        <v>20</v>
      </c>
      <c r="J130" t="s">
        <v>29</v>
      </c>
      <c r="M130" t="s">
        <v>82</v>
      </c>
    </row>
    <row r="131" spans="1:13" x14ac:dyDescent="0.2">
      <c r="A131" t="s">
        <v>13</v>
      </c>
      <c r="B131" t="s">
        <v>14</v>
      </c>
      <c r="C131" t="s">
        <v>59</v>
      </c>
      <c r="D131" t="s">
        <v>63</v>
      </c>
      <c r="F131" t="s">
        <v>308</v>
      </c>
      <c r="G131" t="s">
        <v>18</v>
      </c>
      <c r="H131" t="s">
        <v>268</v>
      </c>
      <c r="I131" t="s">
        <v>20</v>
      </c>
      <c r="J131" t="s">
        <v>29</v>
      </c>
      <c r="M131" t="s">
        <v>36</v>
      </c>
    </row>
    <row r="132" spans="1:13" x14ac:dyDescent="0.2">
      <c r="A132" t="s">
        <v>13</v>
      </c>
      <c r="B132" t="s">
        <v>14</v>
      </c>
      <c r="C132" t="s">
        <v>31</v>
      </c>
      <c r="D132" t="s">
        <v>309</v>
      </c>
      <c r="F132" t="s">
        <v>18</v>
      </c>
      <c r="G132" t="s">
        <v>310</v>
      </c>
      <c r="H132" t="s">
        <v>272</v>
      </c>
      <c r="I132" t="s">
        <v>41</v>
      </c>
      <c r="J132" t="s">
        <v>29</v>
      </c>
      <c r="M132" t="s">
        <v>36</v>
      </c>
    </row>
    <row r="133" spans="1:13" x14ac:dyDescent="0.2">
      <c r="A133" t="s">
        <v>13</v>
      </c>
      <c r="B133" t="s">
        <v>14</v>
      </c>
      <c r="C133" t="s">
        <v>23</v>
      </c>
      <c r="D133" t="s">
        <v>37</v>
      </c>
      <c r="F133" t="s">
        <v>311</v>
      </c>
      <c r="G133" t="s">
        <v>312</v>
      </c>
      <c r="H133" t="s">
        <v>272</v>
      </c>
      <c r="I133" t="s">
        <v>20</v>
      </c>
      <c r="J133" t="s">
        <v>29</v>
      </c>
      <c r="M133" t="s">
        <v>30</v>
      </c>
    </row>
    <row r="134" spans="1:13" x14ac:dyDescent="0.2">
      <c r="A134" t="s">
        <v>13</v>
      </c>
      <c r="B134" t="s">
        <v>14</v>
      </c>
      <c r="C134" t="s">
        <v>23</v>
      </c>
      <c r="D134" t="s">
        <v>313</v>
      </c>
      <c r="F134" t="s">
        <v>314</v>
      </c>
      <c r="G134" t="s">
        <v>315</v>
      </c>
      <c r="H134" t="s">
        <v>272</v>
      </c>
      <c r="I134" t="s">
        <v>28</v>
      </c>
      <c r="J134" t="s">
        <v>29</v>
      </c>
      <c r="M134" t="s">
        <v>36</v>
      </c>
    </row>
    <row r="135" spans="1:13" x14ac:dyDescent="0.2">
      <c r="A135" t="s">
        <v>13</v>
      </c>
      <c r="B135" t="s">
        <v>14</v>
      </c>
      <c r="C135" t="s">
        <v>59</v>
      </c>
      <c r="D135" t="s">
        <v>316</v>
      </c>
      <c r="F135" t="s">
        <v>317</v>
      </c>
      <c r="G135" t="s">
        <v>18</v>
      </c>
      <c r="H135" t="s">
        <v>272</v>
      </c>
      <c r="I135" t="s">
        <v>28</v>
      </c>
      <c r="J135" t="s">
        <v>29</v>
      </c>
      <c r="M135" t="s">
        <v>30</v>
      </c>
    </row>
    <row r="136" spans="1:13" x14ac:dyDescent="0.2">
      <c r="A136" t="s">
        <v>13</v>
      </c>
      <c r="B136" t="s">
        <v>14</v>
      </c>
      <c r="C136" t="s">
        <v>23</v>
      </c>
      <c r="D136" t="s">
        <v>318</v>
      </c>
      <c r="F136" t="s">
        <v>319</v>
      </c>
      <c r="G136" t="s">
        <v>18</v>
      </c>
      <c r="H136" t="s">
        <v>272</v>
      </c>
      <c r="I136" t="s">
        <v>49</v>
      </c>
      <c r="J136" t="s">
        <v>29</v>
      </c>
      <c r="M136" t="s">
        <v>36</v>
      </c>
    </row>
    <row r="137" spans="1:13" x14ac:dyDescent="0.2">
      <c r="A137" t="s">
        <v>13</v>
      </c>
      <c r="B137" t="s">
        <v>14</v>
      </c>
      <c r="C137" t="s">
        <v>31</v>
      </c>
      <c r="D137" t="s">
        <v>32</v>
      </c>
      <c r="F137" t="s">
        <v>18</v>
      </c>
      <c r="G137" t="s">
        <v>320</v>
      </c>
      <c r="H137" t="s">
        <v>272</v>
      </c>
      <c r="I137" t="s">
        <v>20</v>
      </c>
      <c r="J137" t="s">
        <v>29</v>
      </c>
      <c r="M137" t="s">
        <v>30</v>
      </c>
    </row>
    <row r="138" spans="1:13" x14ac:dyDescent="0.2">
      <c r="A138" t="s">
        <v>13</v>
      </c>
      <c r="B138" t="s">
        <v>14</v>
      </c>
      <c r="C138" t="s">
        <v>23</v>
      </c>
      <c r="D138" t="s">
        <v>321</v>
      </c>
      <c r="F138" t="s">
        <v>322</v>
      </c>
      <c r="G138" t="s">
        <v>18</v>
      </c>
      <c r="H138" t="s">
        <v>272</v>
      </c>
      <c r="I138" t="s">
        <v>20</v>
      </c>
      <c r="J138" t="s">
        <v>29</v>
      </c>
      <c r="M138" t="s">
        <v>30</v>
      </c>
    </row>
    <row r="139" spans="1:13" x14ac:dyDescent="0.2">
      <c r="A139" t="s">
        <v>13</v>
      </c>
      <c r="B139" t="s">
        <v>14</v>
      </c>
      <c r="C139" t="s">
        <v>31</v>
      </c>
      <c r="D139" t="s">
        <v>32</v>
      </c>
      <c r="F139" t="s">
        <v>323</v>
      </c>
      <c r="G139" t="s">
        <v>324</v>
      </c>
      <c r="H139" t="s">
        <v>272</v>
      </c>
      <c r="I139" t="s">
        <v>49</v>
      </c>
      <c r="J139" t="s">
        <v>21</v>
      </c>
      <c r="M139" t="s">
        <v>36</v>
      </c>
    </row>
    <row r="140" spans="1:13" x14ac:dyDescent="0.2">
      <c r="A140" t="s">
        <v>13</v>
      </c>
      <c r="B140" t="s">
        <v>14</v>
      </c>
      <c r="C140" t="s">
        <v>31</v>
      </c>
      <c r="D140" t="s">
        <v>32</v>
      </c>
      <c r="F140" t="s">
        <v>325</v>
      </c>
      <c r="G140" t="s">
        <v>325</v>
      </c>
      <c r="H140" t="s">
        <v>326</v>
      </c>
      <c r="I140" t="s">
        <v>41</v>
      </c>
      <c r="J140" t="s">
        <v>29</v>
      </c>
      <c r="M140" t="s">
        <v>36</v>
      </c>
    </row>
    <row r="141" spans="1:13" x14ac:dyDescent="0.2">
      <c r="A141" t="s">
        <v>13</v>
      </c>
      <c r="B141" t="s">
        <v>14</v>
      </c>
      <c r="C141" t="s">
        <v>59</v>
      </c>
      <c r="D141" t="s">
        <v>63</v>
      </c>
      <c r="F141" t="s">
        <v>327</v>
      </c>
      <c r="G141" t="s">
        <v>328</v>
      </c>
      <c r="H141" t="s">
        <v>272</v>
      </c>
      <c r="I141" t="s">
        <v>49</v>
      </c>
      <c r="J141" t="s">
        <v>29</v>
      </c>
      <c r="M141" t="s">
        <v>36</v>
      </c>
    </row>
    <row r="142" spans="1:13" x14ac:dyDescent="0.2">
      <c r="A142" t="s">
        <v>13</v>
      </c>
      <c r="B142" t="s">
        <v>14</v>
      </c>
      <c r="C142" t="s">
        <v>31</v>
      </c>
      <c r="D142" t="s">
        <v>258</v>
      </c>
      <c r="F142" t="s">
        <v>329</v>
      </c>
      <c r="G142" t="s">
        <v>18</v>
      </c>
      <c r="H142" t="s">
        <v>326</v>
      </c>
      <c r="I142" t="s">
        <v>49</v>
      </c>
      <c r="J142" t="s">
        <v>29</v>
      </c>
      <c r="M142" t="s">
        <v>36</v>
      </c>
    </row>
    <row r="143" spans="1:13" x14ac:dyDescent="0.2">
      <c r="A143" t="s">
        <v>13</v>
      </c>
      <c r="B143" t="s">
        <v>14</v>
      </c>
      <c r="C143" t="s">
        <v>31</v>
      </c>
      <c r="D143" t="s">
        <v>330</v>
      </c>
      <c r="F143" t="s">
        <v>331</v>
      </c>
      <c r="G143" t="s">
        <v>332</v>
      </c>
      <c r="H143" t="s">
        <v>326</v>
      </c>
      <c r="I143" t="s">
        <v>28</v>
      </c>
      <c r="J143" t="s">
        <v>29</v>
      </c>
      <c r="M143" t="s">
        <v>30</v>
      </c>
    </row>
    <row r="144" spans="1:13" x14ac:dyDescent="0.2">
      <c r="A144" t="s">
        <v>13</v>
      </c>
      <c r="B144" t="s">
        <v>14</v>
      </c>
      <c r="C144" t="s">
        <v>59</v>
      </c>
      <c r="D144" t="s">
        <v>333</v>
      </c>
      <c r="F144" t="s">
        <v>334</v>
      </c>
      <c r="G144" t="s">
        <v>335</v>
      </c>
      <c r="H144" t="s">
        <v>326</v>
      </c>
      <c r="I144" t="s">
        <v>20</v>
      </c>
      <c r="J144" t="s">
        <v>21</v>
      </c>
      <c r="M144" t="s">
        <v>30</v>
      </c>
    </row>
    <row r="145" spans="1:13" x14ac:dyDescent="0.2">
      <c r="A145" t="s">
        <v>13</v>
      </c>
      <c r="B145" t="s">
        <v>14</v>
      </c>
      <c r="C145" t="s">
        <v>23</v>
      </c>
      <c r="D145" t="s">
        <v>37</v>
      </c>
      <c r="F145" t="s">
        <v>336</v>
      </c>
      <c r="G145" t="s">
        <v>337</v>
      </c>
      <c r="H145" t="s">
        <v>326</v>
      </c>
      <c r="I145" t="s">
        <v>20</v>
      </c>
      <c r="J145" t="s">
        <v>21</v>
      </c>
      <c r="M145" t="s">
        <v>36</v>
      </c>
    </row>
    <row r="146" spans="1:13" x14ac:dyDescent="0.2">
      <c r="A146" t="s">
        <v>13</v>
      </c>
      <c r="B146" t="s">
        <v>14</v>
      </c>
      <c r="C146" t="s">
        <v>23</v>
      </c>
      <c r="D146" t="s">
        <v>338</v>
      </c>
      <c r="F146" t="s">
        <v>339</v>
      </c>
      <c r="G146" t="s">
        <v>340</v>
      </c>
      <c r="H146" t="s">
        <v>326</v>
      </c>
      <c r="I146" t="s">
        <v>20</v>
      </c>
      <c r="J146" t="s">
        <v>29</v>
      </c>
      <c r="M146" t="s">
        <v>30</v>
      </c>
    </row>
    <row r="147" spans="1:13" x14ac:dyDescent="0.2">
      <c r="A147" t="s">
        <v>13</v>
      </c>
      <c r="B147" t="s">
        <v>14</v>
      </c>
      <c r="C147" t="s">
        <v>23</v>
      </c>
      <c r="D147" t="s">
        <v>37</v>
      </c>
      <c r="F147" t="s">
        <v>341</v>
      </c>
      <c r="G147" t="s">
        <v>18</v>
      </c>
      <c r="H147" t="s">
        <v>326</v>
      </c>
      <c r="I147" t="s">
        <v>20</v>
      </c>
      <c r="J147" t="s">
        <v>29</v>
      </c>
      <c r="M147" t="s">
        <v>36</v>
      </c>
    </row>
    <row r="148" spans="1:13" x14ac:dyDescent="0.2">
      <c r="A148" t="s">
        <v>13</v>
      </c>
      <c r="B148" t="s">
        <v>14</v>
      </c>
      <c r="C148" t="s">
        <v>59</v>
      </c>
      <c r="D148" t="s">
        <v>63</v>
      </c>
      <c r="F148" t="s">
        <v>342</v>
      </c>
      <c r="G148" t="s">
        <v>18</v>
      </c>
      <c r="H148" t="s">
        <v>326</v>
      </c>
      <c r="I148" t="s">
        <v>49</v>
      </c>
      <c r="J148" t="s">
        <v>29</v>
      </c>
      <c r="M148" t="s">
        <v>30</v>
      </c>
    </row>
    <row r="149" spans="1:13" x14ac:dyDescent="0.2">
      <c r="A149" t="s">
        <v>13</v>
      </c>
      <c r="B149" t="s">
        <v>14</v>
      </c>
      <c r="C149" t="s">
        <v>31</v>
      </c>
      <c r="D149" t="s">
        <v>32</v>
      </c>
      <c r="F149" t="s">
        <v>343</v>
      </c>
      <c r="G149" t="s">
        <v>344</v>
      </c>
      <c r="H149" t="s">
        <v>326</v>
      </c>
      <c r="I149" t="s">
        <v>20</v>
      </c>
      <c r="J149" t="s">
        <v>29</v>
      </c>
      <c r="M149" t="s">
        <v>30</v>
      </c>
    </row>
    <row r="150" spans="1:13" x14ac:dyDescent="0.2">
      <c r="A150" t="s">
        <v>13</v>
      </c>
      <c r="B150" t="s">
        <v>14</v>
      </c>
      <c r="C150" t="s">
        <v>59</v>
      </c>
      <c r="D150" t="s">
        <v>345</v>
      </c>
      <c r="F150" t="s">
        <v>346</v>
      </c>
      <c r="G150" t="s">
        <v>18</v>
      </c>
      <c r="H150" t="s">
        <v>326</v>
      </c>
      <c r="I150" t="s">
        <v>20</v>
      </c>
      <c r="J150" t="s">
        <v>21</v>
      </c>
      <c r="M150" t="s">
        <v>36</v>
      </c>
    </row>
    <row r="151" spans="1:13" x14ac:dyDescent="0.2">
      <c r="A151" t="s">
        <v>13</v>
      </c>
      <c r="B151" t="s">
        <v>14</v>
      </c>
      <c r="C151" t="s">
        <v>23</v>
      </c>
      <c r="D151" t="s">
        <v>37</v>
      </c>
      <c r="F151" t="s">
        <v>347</v>
      </c>
      <c r="G151" t="s">
        <v>18</v>
      </c>
      <c r="H151" t="s">
        <v>326</v>
      </c>
      <c r="I151" t="s">
        <v>41</v>
      </c>
      <c r="J151" t="s">
        <v>29</v>
      </c>
      <c r="M151" t="s">
        <v>36</v>
      </c>
    </row>
    <row r="152" spans="1:13" x14ac:dyDescent="0.2">
      <c r="A152" t="s">
        <v>13</v>
      </c>
      <c r="B152" t="s">
        <v>14</v>
      </c>
      <c r="C152" t="s">
        <v>23</v>
      </c>
      <c r="D152" t="s">
        <v>348</v>
      </c>
      <c r="F152" t="s">
        <v>349</v>
      </c>
      <c r="G152" t="s">
        <v>18</v>
      </c>
      <c r="H152" t="s">
        <v>326</v>
      </c>
      <c r="I152" t="s">
        <v>28</v>
      </c>
      <c r="J152" t="s">
        <v>29</v>
      </c>
      <c r="M152" t="s">
        <v>36</v>
      </c>
    </row>
    <row r="153" spans="1:13" x14ac:dyDescent="0.2">
      <c r="A153" t="s">
        <v>13</v>
      </c>
      <c r="B153" t="s">
        <v>14</v>
      </c>
      <c r="C153" t="s">
        <v>23</v>
      </c>
      <c r="D153" t="s">
        <v>37</v>
      </c>
      <c r="F153" t="s">
        <v>350</v>
      </c>
      <c r="G153" t="s">
        <v>18</v>
      </c>
      <c r="H153" t="s">
        <v>326</v>
      </c>
      <c r="I153" t="s">
        <v>28</v>
      </c>
      <c r="J153" t="s">
        <v>29</v>
      </c>
      <c r="M153" t="s">
        <v>30</v>
      </c>
    </row>
    <row r="154" spans="1:13" x14ac:dyDescent="0.2">
      <c r="A154" t="s">
        <v>13</v>
      </c>
      <c r="B154" t="s">
        <v>14</v>
      </c>
      <c r="C154" t="s">
        <v>59</v>
      </c>
      <c r="D154" t="s">
        <v>351</v>
      </c>
      <c r="F154" t="s">
        <v>352</v>
      </c>
      <c r="G154" t="s">
        <v>353</v>
      </c>
      <c r="H154" t="s">
        <v>354</v>
      </c>
      <c r="I154" t="s">
        <v>41</v>
      </c>
      <c r="J154" t="s">
        <v>29</v>
      </c>
      <c r="M154" t="s">
        <v>36</v>
      </c>
    </row>
    <row r="155" spans="1:13" x14ac:dyDescent="0.2">
      <c r="A155" t="s">
        <v>13</v>
      </c>
      <c r="B155" t="s">
        <v>14</v>
      </c>
      <c r="C155" t="s">
        <v>31</v>
      </c>
      <c r="D155" t="s">
        <v>32</v>
      </c>
      <c r="F155" t="s">
        <v>355</v>
      </c>
      <c r="G155" t="s">
        <v>356</v>
      </c>
      <c r="H155" t="s">
        <v>326</v>
      </c>
      <c r="I155" t="s">
        <v>20</v>
      </c>
      <c r="J155" t="s">
        <v>29</v>
      </c>
      <c r="M155" t="s">
        <v>30</v>
      </c>
    </row>
    <row r="156" spans="1:13" x14ac:dyDescent="0.2">
      <c r="A156" t="s">
        <v>13</v>
      </c>
      <c r="B156" t="s">
        <v>14</v>
      </c>
      <c r="C156" t="s">
        <v>23</v>
      </c>
      <c r="D156" t="s">
        <v>37</v>
      </c>
      <c r="F156" t="s">
        <v>357</v>
      </c>
      <c r="G156" t="s">
        <v>358</v>
      </c>
      <c r="H156" t="s">
        <v>354</v>
      </c>
      <c r="I156" t="s">
        <v>20</v>
      </c>
      <c r="J156" t="s">
        <v>29</v>
      </c>
      <c r="M156" t="s">
        <v>36</v>
      </c>
    </row>
    <row r="157" spans="1:13" x14ac:dyDescent="0.2">
      <c r="A157" t="s">
        <v>13</v>
      </c>
      <c r="B157" t="s">
        <v>14</v>
      </c>
      <c r="C157" t="s">
        <v>23</v>
      </c>
      <c r="D157" t="s">
        <v>359</v>
      </c>
      <c r="F157" t="s">
        <v>360</v>
      </c>
      <c r="G157" t="s">
        <v>18</v>
      </c>
      <c r="H157" t="s">
        <v>354</v>
      </c>
      <c r="I157" t="s">
        <v>20</v>
      </c>
      <c r="J157" t="s">
        <v>29</v>
      </c>
      <c r="M157" t="s">
        <v>36</v>
      </c>
    </row>
    <row r="158" spans="1:13" x14ac:dyDescent="0.2">
      <c r="A158" t="s">
        <v>13</v>
      </c>
      <c r="B158" t="s">
        <v>14</v>
      </c>
      <c r="C158" t="s">
        <v>31</v>
      </c>
      <c r="D158" t="s">
        <v>361</v>
      </c>
      <c r="F158" t="s">
        <v>362</v>
      </c>
      <c r="G158" t="s">
        <v>363</v>
      </c>
      <c r="H158" t="s">
        <v>354</v>
      </c>
      <c r="I158" t="s">
        <v>20</v>
      </c>
      <c r="J158" t="s">
        <v>29</v>
      </c>
      <c r="M158" t="s">
        <v>30</v>
      </c>
    </row>
    <row r="159" spans="1:13" x14ac:dyDescent="0.2">
      <c r="A159" t="s">
        <v>13</v>
      </c>
      <c r="B159" t="s">
        <v>14</v>
      </c>
      <c r="C159" t="s">
        <v>31</v>
      </c>
      <c r="D159" t="s">
        <v>32</v>
      </c>
      <c r="F159" t="s">
        <v>364</v>
      </c>
      <c r="G159" t="s">
        <v>365</v>
      </c>
      <c r="H159" t="s">
        <v>354</v>
      </c>
      <c r="I159" t="s">
        <v>20</v>
      </c>
      <c r="J159" t="s">
        <v>29</v>
      </c>
      <c r="M159" t="s">
        <v>36</v>
      </c>
    </row>
    <row r="160" spans="1:13" x14ac:dyDescent="0.2">
      <c r="A160" t="s">
        <v>13</v>
      </c>
      <c r="B160" t="s">
        <v>14</v>
      </c>
      <c r="C160" t="s">
        <v>31</v>
      </c>
      <c r="D160" t="s">
        <v>32</v>
      </c>
      <c r="F160" t="s">
        <v>366</v>
      </c>
      <c r="G160" t="s">
        <v>367</v>
      </c>
      <c r="H160" t="s">
        <v>354</v>
      </c>
      <c r="I160" t="s">
        <v>20</v>
      </c>
      <c r="J160" t="s">
        <v>21</v>
      </c>
      <c r="M160" t="s">
        <v>36</v>
      </c>
    </row>
    <row r="161" spans="1:13" x14ac:dyDescent="0.2">
      <c r="A161" t="s">
        <v>13</v>
      </c>
      <c r="B161" t="s">
        <v>14</v>
      </c>
      <c r="C161" t="s">
        <v>23</v>
      </c>
      <c r="D161" t="s">
        <v>368</v>
      </c>
      <c r="F161" t="s">
        <v>18</v>
      </c>
      <c r="G161" t="s">
        <v>369</v>
      </c>
      <c r="H161" t="s">
        <v>354</v>
      </c>
      <c r="I161" t="s">
        <v>20</v>
      </c>
      <c r="J161" t="s">
        <v>29</v>
      </c>
      <c r="M161" t="s">
        <v>36</v>
      </c>
    </row>
    <row r="162" spans="1:13" x14ac:dyDescent="0.2">
      <c r="A162" t="s">
        <v>13</v>
      </c>
      <c r="B162" t="s">
        <v>14</v>
      </c>
      <c r="C162" t="s">
        <v>31</v>
      </c>
      <c r="D162" t="s">
        <v>32</v>
      </c>
      <c r="F162" t="s">
        <v>370</v>
      </c>
      <c r="G162" t="s">
        <v>371</v>
      </c>
      <c r="H162" t="s">
        <v>354</v>
      </c>
      <c r="I162" t="s">
        <v>41</v>
      </c>
      <c r="J162" t="s">
        <v>21</v>
      </c>
      <c r="M162" t="s">
        <v>36</v>
      </c>
    </row>
    <row r="163" spans="1:13" x14ac:dyDescent="0.2">
      <c r="A163" t="s">
        <v>13</v>
      </c>
      <c r="B163" t="s">
        <v>14</v>
      </c>
      <c r="C163" t="s">
        <v>23</v>
      </c>
      <c r="D163" t="s">
        <v>372</v>
      </c>
      <c r="F163" t="s">
        <v>373</v>
      </c>
      <c r="G163" t="s">
        <v>374</v>
      </c>
      <c r="H163" t="s">
        <v>354</v>
      </c>
      <c r="I163" t="s">
        <v>20</v>
      </c>
      <c r="J163" t="s">
        <v>21</v>
      </c>
      <c r="M163" t="s">
        <v>30</v>
      </c>
    </row>
    <row r="164" spans="1:13" x14ac:dyDescent="0.2">
      <c r="A164" t="s">
        <v>13</v>
      </c>
      <c r="B164" t="s">
        <v>14</v>
      </c>
      <c r="C164" t="s">
        <v>23</v>
      </c>
      <c r="D164" t="s">
        <v>375</v>
      </c>
      <c r="F164" t="s">
        <v>376</v>
      </c>
      <c r="G164" t="s">
        <v>18</v>
      </c>
      <c r="H164" t="s">
        <v>354</v>
      </c>
      <c r="I164" t="s">
        <v>49</v>
      </c>
      <c r="J164" t="s">
        <v>21</v>
      </c>
      <c r="M164" t="s">
        <v>30</v>
      </c>
    </row>
    <row r="165" spans="1:13" x14ac:dyDescent="0.2">
      <c r="A165" t="s">
        <v>13</v>
      </c>
      <c r="B165" t="s">
        <v>14</v>
      </c>
      <c r="C165" t="s">
        <v>59</v>
      </c>
      <c r="D165" t="s">
        <v>377</v>
      </c>
      <c r="F165" t="s">
        <v>378</v>
      </c>
      <c r="G165" t="s">
        <v>379</v>
      </c>
      <c r="H165" t="s">
        <v>354</v>
      </c>
      <c r="I165" t="s">
        <v>49</v>
      </c>
      <c r="J165" t="s">
        <v>29</v>
      </c>
      <c r="M165" t="s">
        <v>30</v>
      </c>
    </row>
    <row r="166" spans="1:13" x14ac:dyDescent="0.2">
      <c r="A166" t="s">
        <v>13</v>
      </c>
      <c r="B166" t="s">
        <v>14</v>
      </c>
      <c r="C166" t="s">
        <v>31</v>
      </c>
      <c r="D166" t="s">
        <v>32</v>
      </c>
      <c r="F166" t="s">
        <v>380</v>
      </c>
      <c r="G166" t="s">
        <v>381</v>
      </c>
      <c r="H166" t="s">
        <v>382</v>
      </c>
      <c r="I166" t="s">
        <v>49</v>
      </c>
      <c r="J166" t="s">
        <v>29</v>
      </c>
      <c r="M166" t="s">
        <v>30</v>
      </c>
    </row>
    <row r="167" spans="1:13" x14ac:dyDescent="0.2">
      <c r="A167" t="s">
        <v>13</v>
      </c>
      <c r="B167" t="s">
        <v>14</v>
      </c>
      <c r="C167" t="s">
        <v>23</v>
      </c>
      <c r="D167" t="s">
        <v>383</v>
      </c>
      <c r="F167" t="s">
        <v>384</v>
      </c>
      <c r="G167" t="s">
        <v>385</v>
      </c>
      <c r="H167" t="s">
        <v>382</v>
      </c>
      <c r="I167" t="s">
        <v>20</v>
      </c>
      <c r="J167" t="s">
        <v>29</v>
      </c>
      <c r="M167" t="s">
        <v>36</v>
      </c>
    </row>
    <row r="168" spans="1:13" x14ac:dyDescent="0.2">
      <c r="A168" t="s">
        <v>13</v>
      </c>
      <c r="B168" t="s">
        <v>14</v>
      </c>
      <c r="C168" t="s">
        <v>59</v>
      </c>
      <c r="D168" t="s">
        <v>63</v>
      </c>
      <c r="F168" t="s">
        <v>386</v>
      </c>
      <c r="G168" t="s">
        <v>18</v>
      </c>
      <c r="H168" t="s">
        <v>387</v>
      </c>
      <c r="I168" t="s">
        <v>28</v>
      </c>
      <c r="J168" t="s">
        <v>21</v>
      </c>
      <c r="M168" t="s">
        <v>36</v>
      </c>
    </row>
    <row r="169" spans="1:13" x14ac:dyDescent="0.2">
      <c r="A169" t="s">
        <v>13</v>
      </c>
      <c r="B169" t="s">
        <v>14</v>
      </c>
      <c r="C169" t="s">
        <v>23</v>
      </c>
      <c r="D169" t="s">
        <v>37</v>
      </c>
      <c r="F169" t="s">
        <v>388</v>
      </c>
      <c r="G169" t="s">
        <v>18</v>
      </c>
      <c r="H169" t="s">
        <v>382</v>
      </c>
      <c r="I169" t="s">
        <v>20</v>
      </c>
      <c r="J169" t="s">
        <v>29</v>
      </c>
      <c r="M169" t="s">
        <v>36</v>
      </c>
    </row>
    <row r="170" spans="1:13" x14ac:dyDescent="0.2">
      <c r="A170" t="s">
        <v>13</v>
      </c>
      <c r="B170" t="s">
        <v>14</v>
      </c>
      <c r="C170" t="s">
        <v>59</v>
      </c>
      <c r="D170" t="s">
        <v>389</v>
      </c>
      <c r="F170" t="s">
        <v>390</v>
      </c>
      <c r="G170" t="s">
        <v>391</v>
      </c>
      <c r="H170" t="s">
        <v>382</v>
      </c>
      <c r="I170" t="s">
        <v>20</v>
      </c>
      <c r="J170" t="s">
        <v>29</v>
      </c>
      <c r="M170" t="s">
        <v>30</v>
      </c>
    </row>
    <row r="171" spans="1:13" x14ac:dyDescent="0.2">
      <c r="A171" t="s">
        <v>13</v>
      </c>
      <c r="B171" t="s">
        <v>14</v>
      </c>
      <c r="C171" t="s">
        <v>23</v>
      </c>
      <c r="D171" t="s">
        <v>37</v>
      </c>
      <c r="F171" t="s">
        <v>392</v>
      </c>
      <c r="G171" t="s">
        <v>393</v>
      </c>
      <c r="H171" t="s">
        <v>394</v>
      </c>
      <c r="I171" t="s">
        <v>20</v>
      </c>
      <c r="J171" t="s">
        <v>29</v>
      </c>
      <c r="M171" t="s">
        <v>36</v>
      </c>
    </row>
    <row r="172" spans="1:13" x14ac:dyDescent="0.2">
      <c r="A172" t="s">
        <v>13</v>
      </c>
      <c r="B172" t="s">
        <v>14</v>
      </c>
      <c r="C172" t="s">
        <v>23</v>
      </c>
      <c r="D172" t="s">
        <v>37</v>
      </c>
      <c r="F172" t="s">
        <v>395</v>
      </c>
      <c r="G172" t="s">
        <v>18</v>
      </c>
      <c r="H172" t="s">
        <v>394</v>
      </c>
      <c r="I172" t="s">
        <v>20</v>
      </c>
      <c r="J172" t="s">
        <v>29</v>
      </c>
      <c r="M172" t="s">
        <v>36</v>
      </c>
    </row>
    <row r="173" spans="1:13" x14ac:dyDescent="0.2">
      <c r="A173" t="s">
        <v>13</v>
      </c>
      <c r="B173" t="s">
        <v>14</v>
      </c>
      <c r="C173" t="s">
        <v>23</v>
      </c>
      <c r="D173" t="s">
        <v>396</v>
      </c>
      <c r="F173" t="s">
        <v>397</v>
      </c>
      <c r="G173" t="s">
        <v>18</v>
      </c>
      <c r="H173" t="s">
        <v>382</v>
      </c>
      <c r="I173" t="s">
        <v>41</v>
      </c>
      <c r="J173" t="s">
        <v>29</v>
      </c>
      <c r="M173" t="s">
        <v>30</v>
      </c>
    </row>
    <row r="174" spans="1:13" x14ac:dyDescent="0.2">
      <c r="A174" t="s">
        <v>13</v>
      </c>
      <c r="B174" t="s">
        <v>14</v>
      </c>
      <c r="C174" t="s">
        <v>59</v>
      </c>
      <c r="D174" t="s">
        <v>63</v>
      </c>
      <c r="F174" t="s">
        <v>398</v>
      </c>
      <c r="G174" t="s">
        <v>399</v>
      </c>
      <c r="H174" t="s">
        <v>382</v>
      </c>
      <c r="I174" t="s">
        <v>20</v>
      </c>
      <c r="J174" t="s">
        <v>29</v>
      </c>
      <c r="M174" t="s">
        <v>36</v>
      </c>
    </row>
    <row r="175" spans="1:13" x14ac:dyDescent="0.2">
      <c r="A175" t="s">
        <v>13</v>
      </c>
      <c r="B175" t="s">
        <v>14</v>
      </c>
      <c r="C175" t="s">
        <v>59</v>
      </c>
      <c r="D175" t="s">
        <v>400</v>
      </c>
      <c r="F175" t="s">
        <v>401</v>
      </c>
      <c r="G175" t="s">
        <v>402</v>
      </c>
      <c r="H175" t="s">
        <v>394</v>
      </c>
      <c r="I175" t="s">
        <v>20</v>
      </c>
      <c r="J175" t="s">
        <v>29</v>
      </c>
      <c r="M175" t="s">
        <v>36</v>
      </c>
    </row>
    <row r="176" spans="1:13" x14ac:dyDescent="0.2">
      <c r="A176" t="s">
        <v>13</v>
      </c>
      <c r="B176" t="s">
        <v>14</v>
      </c>
      <c r="C176" t="s">
        <v>59</v>
      </c>
      <c r="D176" t="s">
        <v>63</v>
      </c>
      <c r="F176" t="s">
        <v>403</v>
      </c>
      <c r="G176" t="s">
        <v>404</v>
      </c>
      <c r="H176" t="s">
        <v>394</v>
      </c>
      <c r="I176" t="s">
        <v>20</v>
      </c>
      <c r="J176" t="s">
        <v>29</v>
      </c>
      <c r="M176" t="s">
        <v>36</v>
      </c>
    </row>
    <row r="177" spans="1:13" x14ac:dyDescent="0.2">
      <c r="A177" t="s">
        <v>13</v>
      </c>
      <c r="B177" t="s">
        <v>14</v>
      </c>
      <c r="C177" t="s">
        <v>59</v>
      </c>
      <c r="D177" t="s">
        <v>405</v>
      </c>
      <c r="F177" t="s">
        <v>406</v>
      </c>
      <c r="G177" t="s">
        <v>407</v>
      </c>
      <c r="H177" t="s">
        <v>387</v>
      </c>
      <c r="I177" t="s">
        <v>20</v>
      </c>
      <c r="J177" t="s">
        <v>21</v>
      </c>
      <c r="M177" t="s">
        <v>30</v>
      </c>
    </row>
    <row r="178" spans="1:13" x14ac:dyDescent="0.2">
      <c r="A178" t="s">
        <v>13</v>
      </c>
      <c r="B178" t="s">
        <v>14</v>
      </c>
      <c r="C178" t="s">
        <v>31</v>
      </c>
      <c r="D178" t="s">
        <v>32</v>
      </c>
      <c r="F178" t="s">
        <v>408</v>
      </c>
      <c r="G178" t="s">
        <v>409</v>
      </c>
      <c r="H178" t="s">
        <v>387</v>
      </c>
      <c r="I178" t="s">
        <v>49</v>
      </c>
      <c r="J178" t="s">
        <v>29</v>
      </c>
      <c r="M178" t="s">
        <v>30</v>
      </c>
    </row>
    <row r="179" spans="1:13" x14ac:dyDescent="0.2">
      <c r="A179" t="s">
        <v>13</v>
      </c>
      <c r="B179" t="s">
        <v>14</v>
      </c>
      <c r="C179" t="s">
        <v>59</v>
      </c>
      <c r="D179" t="s">
        <v>63</v>
      </c>
      <c r="F179" t="s">
        <v>410</v>
      </c>
      <c r="G179" t="s">
        <v>411</v>
      </c>
      <c r="H179" t="s">
        <v>412</v>
      </c>
      <c r="I179" t="s">
        <v>49</v>
      </c>
      <c r="J179" t="s">
        <v>29</v>
      </c>
      <c r="M179" t="s">
        <v>36</v>
      </c>
    </row>
    <row r="180" spans="1:13" x14ac:dyDescent="0.2">
      <c r="A180" t="s">
        <v>13</v>
      </c>
      <c r="B180" t="s">
        <v>14</v>
      </c>
      <c r="C180" t="s">
        <v>31</v>
      </c>
      <c r="D180" t="s">
        <v>413</v>
      </c>
      <c r="F180" t="s">
        <v>414</v>
      </c>
      <c r="G180" t="s">
        <v>415</v>
      </c>
      <c r="H180" t="s">
        <v>416</v>
      </c>
      <c r="I180" t="s">
        <v>49</v>
      </c>
      <c r="J180" t="s">
        <v>29</v>
      </c>
      <c r="M180" t="s">
        <v>417</v>
      </c>
    </row>
    <row r="181" spans="1:13" x14ac:dyDescent="0.2">
      <c r="A181" t="s">
        <v>13</v>
      </c>
      <c r="B181" t="s">
        <v>14</v>
      </c>
      <c r="C181" t="s">
        <v>59</v>
      </c>
      <c r="D181" t="s">
        <v>63</v>
      </c>
      <c r="F181" t="s">
        <v>418</v>
      </c>
      <c r="G181" t="s">
        <v>18</v>
      </c>
      <c r="H181" t="s">
        <v>419</v>
      </c>
      <c r="I181" t="s">
        <v>41</v>
      </c>
      <c r="J181" t="s">
        <v>29</v>
      </c>
      <c r="M181" t="s">
        <v>36</v>
      </c>
    </row>
    <row r="182" spans="1:13" x14ac:dyDescent="0.2">
      <c r="A182" t="s">
        <v>13</v>
      </c>
      <c r="B182" t="s">
        <v>14</v>
      </c>
      <c r="C182" t="s">
        <v>23</v>
      </c>
      <c r="D182" t="s">
        <v>420</v>
      </c>
      <c r="F182" t="s">
        <v>421</v>
      </c>
      <c r="G182" t="s">
        <v>422</v>
      </c>
      <c r="H182" t="s">
        <v>419</v>
      </c>
      <c r="I182" t="s">
        <v>20</v>
      </c>
      <c r="J182" t="s">
        <v>29</v>
      </c>
      <c r="M182" t="s">
        <v>36</v>
      </c>
    </row>
    <row r="183" spans="1:13" x14ac:dyDescent="0.2">
      <c r="A183" t="s">
        <v>13</v>
      </c>
      <c r="B183" t="s">
        <v>14</v>
      </c>
      <c r="C183" t="s">
        <v>59</v>
      </c>
      <c r="D183" t="s">
        <v>423</v>
      </c>
      <c r="F183" t="s">
        <v>424</v>
      </c>
      <c r="G183" t="s">
        <v>18</v>
      </c>
      <c r="H183" t="s">
        <v>425</v>
      </c>
      <c r="I183" t="s">
        <v>20</v>
      </c>
      <c r="J183" t="s">
        <v>29</v>
      </c>
      <c r="M183" t="s">
        <v>22</v>
      </c>
    </row>
    <row r="184" spans="1:13" x14ac:dyDescent="0.2">
      <c r="A184" t="s">
        <v>13</v>
      </c>
      <c r="B184" t="s">
        <v>14</v>
      </c>
      <c r="C184" t="s">
        <v>31</v>
      </c>
      <c r="D184" t="s">
        <v>32</v>
      </c>
      <c r="F184" t="s">
        <v>426</v>
      </c>
      <c r="G184" t="s">
        <v>18</v>
      </c>
      <c r="H184" t="s">
        <v>427</v>
      </c>
      <c r="I184" t="s">
        <v>20</v>
      </c>
      <c r="J184" t="s">
        <v>29</v>
      </c>
      <c r="M184" t="s">
        <v>36</v>
      </c>
    </row>
    <row r="185" spans="1:13" x14ac:dyDescent="0.2">
      <c r="A185" t="s">
        <v>13</v>
      </c>
      <c r="B185" t="s">
        <v>14</v>
      </c>
      <c r="C185" t="s">
        <v>23</v>
      </c>
      <c r="D185" t="s">
        <v>37</v>
      </c>
      <c r="F185" t="s">
        <v>428</v>
      </c>
      <c r="G185" t="s">
        <v>429</v>
      </c>
      <c r="H185" t="s">
        <v>419</v>
      </c>
      <c r="I185" t="s">
        <v>20</v>
      </c>
      <c r="J185" t="s">
        <v>29</v>
      </c>
      <c r="M185" t="s">
        <v>30</v>
      </c>
    </row>
    <row r="186" spans="1:13" x14ac:dyDescent="0.2">
      <c r="A186" t="s">
        <v>13</v>
      </c>
      <c r="B186" t="s">
        <v>14</v>
      </c>
      <c r="C186" t="s">
        <v>31</v>
      </c>
      <c r="D186" t="s">
        <v>430</v>
      </c>
      <c r="F186" t="s">
        <v>431</v>
      </c>
      <c r="G186" t="s">
        <v>432</v>
      </c>
      <c r="H186" t="s">
        <v>419</v>
      </c>
      <c r="I186" t="s">
        <v>20</v>
      </c>
      <c r="J186" t="s">
        <v>29</v>
      </c>
      <c r="M186" t="s">
        <v>30</v>
      </c>
    </row>
    <row r="187" spans="1:13" x14ac:dyDescent="0.2">
      <c r="A187" t="s">
        <v>13</v>
      </c>
      <c r="B187" t="s">
        <v>14</v>
      </c>
      <c r="C187" t="s">
        <v>23</v>
      </c>
      <c r="D187" t="s">
        <v>433</v>
      </c>
      <c r="F187" t="s">
        <v>434</v>
      </c>
      <c r="G187" t="s">
        <v>435</v>
      </c>
      <c r="H187" t="s">
        <v>425</v>
      </c>
      <c r="I187" t="s">
        <v>28</v>
      </c>
      <c r="J187" t="s">
        <v>29</v>
      </c>
      <c r="M187" t="s">
        <v>36</v>
      </c>
    </row>
    <row r="188" spans="1:13" x14ac:dyDescent="0.2">
      <c r="A188" t="s">
        <v>13</v>
      </c>
      <c r="B188" t="s">
        <v>14</v>
      </c>
      <c r="C188" t="s">
        <v>31</v>
      </c>
      <c r="D188" t="s">
        <v>32</v>
      </c>
      <c r="F188" t="s">
        <v>436</v>
      </c>
      <c r="G188" t="s">
        <v>18</v>
      </c>
      <c r="H188" t="s">
        <v>419</v>
      </c>
      <c r="I188" t="s">
        <v>20</v>
      </c>
      <c r="J188" t="s">
        <v>21</v>
      </c>
      <c r="M188" t="s">
        <v>36</v>
      </c>
    </row>
    <row r="189" spans="1:13" x14ac:dyDescent="0.2">
      <c r="A189" t="s">
        <v>13</v>
      </c>
      <c r="B189" t="s">
        <v>14</v>
      </c>
      <c r="C189" t="s">
        <v>23</v>
      </c>
      <c r="D189" t="s">
        <v>37</v>
      </c>
      <c r="F189" t="s">
        <v>437</v>
      </c>
      <c r="G189" t="s">
        <v>438</v>
      </c>
      <c r="H189" t="s">
        <v>425</v>
      </c>
      <c r="I189" t="s">
        <v>20</v>
      </c>
      <c r="J189" t="s">
        <v>29</v>
      </c>
      <c r="M189" t="s">
        <v>36</v>
      </c>
    </row>
    <row r="190" spans="1:13" x14ac:dyDescent="0.2">
      <c r="A190" t="s">
        <v>13</v>
      </c>
      <c r="B190" t="s">
        <v>14</v>
      </c>
      <c r="C190" t="s">
        <v>31</v>
      </c>
      <c r="D190" t="s">
        <v>32</v>
      </c>
      <c r="F190" t="s">
        <v>439</v>
      </c>
      <c r="G190" t="s">
        <v>18</v>
      </c>
      <c r="H190" t="s">
        <v>425</v>
      </c>
      <c r="I190" t="s">
        <v>20</v>
      </c>
      <c r="J190" t="s">
        <v>29</v>
      </c>
      <c r="M190" t="s">
        <v>36</v>
      </c>
    </row>
    <row r="191" spans="1:13" x14ac:dyDescent="0.2">
      <c r="A191" t="s">
        <v>13</v>
      </c>
      <c r="B191" t="s">
        <v>14</v>
      </c>
      <c r="C191" t="s">
        <v>31</v>
      </c>
      <c r="D191" t="s">
        <v>32</v>
      </c>
      <c r="F191" t="s">
        <v>18</v>
      </c>
      <c r="G191" t="s">
        <v>440</v>
      </c>
      <c r="H191" t="s">
        <v>425</v>
      </c>
      <c r="I191" t="s">
        <v>49</v>
      </c>
      <c r="J191" t="s">
        <v>29</v>
      </c>
      <c r="M191" t="s">
        <v>36</v>
      </c>
    </row>
    <row r="192" spans="1:13" x14ac:dyDescent="0.2">
      <c r="A192" t="s">
        <v>13</v>
      </c>
      <c r="B192" t="s">
        <v>14</v>
      </c>
      <c r="C192" t="s">
        <v>23</v>
      </c>
      <c r="D192" t="s">
        <v>37</v>
      </c>
      <c r="F192" t="s">
        <v>441</v>
      </c>
      <c r="G192" t="s">
        <v>18</v>
      </c>
      <c r="H192" t="s">
        <v>419</v>
      </c>
      <c r="I192" t="s">
        <v>20</v>
      </c>
      <c r="J192" t="s">
        <v>29</v>
      </c>
      <c r="M192" t="s">
        <v>36</v>
      </c>
    </row>
    <row r="193" spans="1:13" x14ac:dyDescent="0.2">
      <c r="A193" t="s">
        <v>13</v>
      </c>
      <c r="B193" t="s">
        <v>14</v>
      </c>
      <c r="C193" t="s">
        <v>23</v>
      </c>
      <c r="D193" t="s">
        <v>184</v>
      </c>
      <c r="F193" t="s">
        <v>442</v>
      </c>
      <c r="G193" t="s">
        <v>18</v>
      </c>
      <c r="H193" t="s">
        <v>425</v>
      </c>
      <c r="I193" t="s">
        <v>20</v>
      </c>
      <c r="J193" t="s">
        <v>172</v>
      </c>
      <c r="M193" t="s">
        <v>30</v>
      </c>
    </row>
    <row r="194" spans="1:13" x14ac:dyDescent="0.2">
      <c r="A194" t="s">
        <v>13</v>
      </c>
      <c r="B194" t="s">
        <v>14</v>
      </c>
      <c r="C194" t="s">
        <v>31</v>
      </c>
      <c r="D194" t="s">
        <v>443</v>
      </c>
      <c r="F194" t="s">
        <v>444</v>
      </c>
      <c r="G194" t="s">
        <v>445</v>
      </c>
      <c r="H194" t="s">
        <v>425</v>
      </c>
      <c r="I194" t="s">
        <v>20</v>
      </c>
      <c r="J194" t="s">
        <v>29</v>
      </c>
      <c r="M194" t="s">
        <v>36</v>
      </c>
    </row>
    <row r="195" spans="1:13" x14ac:dyDescent="0.2">
      <c r="A195" t="s">
        <v>13</v>
      </c>
      <c r="B195" t="s">
        <v>14</v>
      </c>
      <c r="C195" t="s">
        <v>23</v>
      </c>
      <c r="D195" t="s">
        <v>37</v>
      </c>
      <c r="F195" t="s">
        <v>446</v>
      </c>
      <c r="G195" t="s">
        <v>18</v>
      </c>
      <c r="H195" t="s">
        <v>425</v>
      </c>
      <c r="I195" t="s">
        <v>20</v>
      </c>
      <c r="J195" t="s">
        <v>29</v>
      </c>
      <c r="M195" t="s">
        <v>36</v>
      </c>
    </row>
    <row r="196" spans="1:13" x14ac:dyDescent="0.2">
      <c r="A196" t="s">
        <v>13</v>
      </c>
      <c r="B196" t="s">
        <v>14</v>
      </c>
      <c r="C196" t="s">
        <v>23</v>
      </c>
      <c r="D196" t="s">
        <v>37</v>
      </c>
      <c r="F196" t="s">
        <v>447</v>
      </c>
      <c r="G196" t="s">
        <v>448</v>
      </c>
      <c r="H196" t="s">
        <v>425</v>
      </c>
      <c r="I196" t="s">
        <v>41</v>
      </c>
      <c r="J196" t="s">
        <v>29</v>
      </c>
      <c r="M196" t="s">
        <v>36</v>
      </c>
    </row>
    <row r="197" spans="1:13" x14ac:dyDescent="0.2">
      <c r="A197" t="s">
        <v>13</v>
      </c>
      <c r="B197" t="s">
        <v>14</v>
      </c>
      <c r="C197" t="s">
        <v>59</v>
      </c>
      <c r="D197" t="s">
        <v>449</v>
      </c>
      <c r="F197" t="s">
        <v>450</v>
      </c>
      <c r="G197" t="s">
        <v>18</v>
      </c>
      <c r="H197" t="s">
        <v>425</v>
      </c>
      <c r="I197" t="s">
        <v>20</v>
      </c>
      <c r="J197" t="s">
        <v>29</v>
      </c>
      <c r="M197" t="s">
        <v>36</v>
      </c>
    </row>
    <row r="198" spans="1:13" x14ac:dyDescent="0.2">
      <c r="A198" t="s">
        <v>13</v>
      </c>
      <c r="B198" t="s">
        <v>14</v>
      </c>
      <c r="C198" t="s">
        <v>23</v>
      </c>
      <c r="D198" t="s">
        <v>37</v>
      </c>
      <c r="F198" t="s">
        <v>451</v>
      </c>
      <c r="G198" t="s">
        <v>452</v>
      </c>
      <c r="H198" t="s">
        <v>425</v>
      </c>
      <c r="I198" t="s">
        <v>20</v>
      </c>
      <c r="J198" t="s">
        <v>29</v>
      </c>
      <c r="M198" t="s">
        <v>36</v>
      </c>
    </row>
    <row r="199" spans="1:13" x14ac:dyDescent="0.2">
      <c r="A199" t="s">
        <v>13</v>
      </c>
      <c r="B199" t="s">
        <v>14</v>
      </c>
      <c r="C199" t="s">
        <v>31</v>
      </c>
      <c r="D199" t="s">
        <v>453</v>
      </c>
      <c r="F199" t="s">
        <v>454</v>
      </c>
      <c r="G199" t="s">
        <v>18</v>
      </c>
      <c r="H199" t="s">
        <v>425</v>
      </c>
      <c r="I199" t="s">
        <v>20</v>
      </c>
      <c r="J199" t="s">
        <v>54</v>
      </c>
      <c r="M199" t="s">
        <v>36</v>
      </c>
    </row>
    <row r="200" spans="1:13" x14ac:dyDescent="0.2">
      <c r="A200" t="s">
        <v>13</v>
      </c>
      <c r="B200" t="s">
        <v>14</v>
      </c>
      <c r="C200" t="s">
        <v>23</v>
      </c>
      <c r="D200" t="s">
        <v>455</v>
      </c>
      <c r="F200" t="s">
        <v>456</v>
      </c>
      <c r="G200" t="s">
        <v>457</v>
      </c>
      <c r="H200" t="s">
        <v>427</v>
      </c>
      <c r="I200" t="s">
        <v>20</v>
      </c>
      <c r="J200" t="s">
        <v>29</v>
      </c>
      <c r="M200" t="s">
        <v>36</v>
      </c>
    </row>
    <row r="201" spans="1:13" x14ac:dyDescent="0.2">
      <c r="A201" t="s">
        <v>13</v>
      </c>
      <c r="B201" t="s">
        <v>14</v>
      </c>
      <c r="C201" t="s">
        <v>23</v>
      </c>
      <c r="D201" t="s">
        <v>37</v>
      </c>
      <c r="F201" t="s">
        <v>458</v>
      </c>
      <c r="G201" t="s">
        <v>18</v>
      </c>
      <c r="H201" t="s">
        <v>427</v>
      </c>
      <c r="I201" t="s">
        <v>41</v>
      </c>
      <c r="J201" t="s">
        <v>29</v>
      </c>
      <c r="M201" t="s">
        <v>30</v>
      </c>
    </row>
    <row r="202" spans="1:13" x14ac:dyDescent="0.2">
      <c r="A202" t="s">
        <v>13</v>
      </c>
      <c r="B202" t="s">
        <v>14</v>
      </c>
      <c r="C202" t="s">
        <v>59</v>
      </c>
      <c r="D202" t="s">
        <v>459</v>
      </c>
      <c r="F202" t="s">
        <v>460</v>
      </c>
      <c r="G202" t="s">
        <v>18</v>
      </c>
      <c r="H202" t="s">
        <v>425</v>
      </c>
      <c r="I202" t="s">
        <v>41</v>
      </c>
      <c r="J202" t="s">
        <v>29</v>
      </c>
      <c r="M202" t="s">
        <v>30</v>
      </c>
    </row>
    <row r="203" spans="1:13" x14ac:dyDescent="0.2">
      <c r="A203" t="s">
        <v>13</v>
      </c>
      <c r="B203" t="s">
        <v>14</v>
      </c>
      <c r="C203" t="s">
        <v>23</v>
      </c>
      <c r="D203" t="s">
        <v>37</v>
      </c>
      <c r="F203" t="s">
        <v>461</v>
      </c>
      <c r="G203" t="s">
        <v>18</v>
      </c>
      <c r="H203" t="s">
        <v>425</v>
      </c>
      <c r="I203" t="s">
        <v>20</v>
      </c>
      <c r="J203" t="s">
        <v>29</v>
      </c>
      <c r="M203" t="s">
        <v>36</v>
      </c>
    </row>
    <row r="204" spans="1:13" x14ac:dyDescent="0.2">
      <c r="A204" t="s">
        <v>13</v>
      </c>
      <c r="B204" t="s">
        <v>14</v>
      </c>
      <c r="C204" t="s">
        <v>59</v>
      </c>
      <c r="D204" t="s">
        <v>63</v>
      </c>
      <c r="F204" t="s">
        <v>462</v>
      </c>
      <c r="G204" t="s">
        <v>18</v>
      </c>
      <c r="H204" t="s">
        <v>425</v>
      </c>
      <c r="I204" t="s">
        <v>20</v>
      </c>
      <c r="J204" t="s">
        <v>29</v>
      </c>
      <c r="M204" t="s">
        <v>30</v>
      </c>
    </row>
    <row r="205" spans="1:13" x14ac:dyDescent="0.2">
      <c r="A205" t="s">
        <v>13</v>
      </c>
      <c r="B205" t="s">
        <v>14</v>
      </c>
      <c r="C205" t="s">
        <v>23</v>
      </c>
      <c r="D205" t="s">
        <v>463</v>
      </c>
      <c r="F205" t="s">
        <v>464</v>
      </c>
      <c r="G205" t="s">
        <v>18</v>
      </c>
      <c r="H205" t="s">
        <v>425</v>
      </c>
      <c r="I205" t="s">
        <v>20</v>
      </c>
      <c r="J205" t="s">
        <v>29</v>
      </c>
      <c r="M205" t="s">
        <v>36</v>
      </c>
    </row>
    <row r="206" spans="1:13" x14ac:dyDescent="0.2">
      <c r="A206" t="s">
        <v>13</v>
      </c>
      <c r="B206" t="s">
        <v>14</v>
      </c>
      <c r="C206" t="s">
        <v>59</v>
      </c>
      <c r="D206" t="s">
        <v>63</v>
      </c>
      <c r="F206" t="s">
        <v>465</v>
      </c>
      <c r="G206" t="s">
        <v>18</v>
      </c>
      <c r="H206" t="s">
        <v>427</v>
      </c>
      <c r="I206" t="s">
        <v>28</v>
      </c>
      <c r="J206" t="s">
        <v>29</v>
      </c>
      <c r="M206" t="s">
        <v>36</v>
      </c>
    </row>
    <row r="207" spans="1:13" x14ac:dyDescent="0.2">
      <c r="A207" t="s">
        <v>13</v>
      </c>
      <c r="B207" t="s">
        <v>14</v>
      </c>
      <c r="C207" t="s">
        <v>31</v>
      </c>
      <c r="D207" t="s">
        <v>466</v>
      </c>
      <c r="F207" t="s">
        <v>467</v>
      </c>
      <c r="G207" t="s">
        <v>468</v>
      </c>
      <c r="H207" t="s">
        <v>427</v>
      </c>
      <c r="I207" t="s">
        <v>20</v>
      </c>
      <c r="J207" t="s">
        <v>29</v>
      </c>
      <c r="M207" t="s">
        <v>30</v>
      </c>
    </row>
    <row r="208" spans="1:13" x14ac:dyDescent="0.2">
      <c r="A208" t="s">
        <v>13</v>
      </c>
      <c r="B208" t="s">
        <v>14</v>
      </c>
      <c r="C208" t="s">
        <v>59</v>
      </c>
      <c r="D208" t="s">
        <v>469</v>
      </c>
      <c r="F208" t="s">
        <v>470</v>
      </c>
      <c r="G208" t="s">
        <v>471</v>
      </c>
      <c r="H208" t="s">
        <v>427</v>
      </c>
      <c r="I208" t="s">
        <v>20</v>
      </c>
      <c r="J208" t="s">
        <v>29</v>
      </c>
      <c r="M208" t="s">
        <v>36</v>
      </c>
    </row>
    <row r="209" spans="1:13" x14ac:dyDescent="0.2">
      <c r="A209" t="s">
        <v>13</v>
      </c>
      <c r="B209" t="s">
        <v>14</v>
      </c>
      <c r="C209" t="s">
        <v>23</v>
      </c>
      <c r="D209" t="s">
        <v>472</v>
      </c>
      <c r="F209" t="s">
        <v>473</v>
      </c>
      <c r="G209" t="s">
        <v>474</v>
      </c>
      <c r="H209" t="s">
        <v>427</v>
      </c>
      <c r="I209" t="s">
        <v>41</v>
      </c>
      <c r="J209" t="s">
        <v>74</v>
      </c>
      <c r="M209" t="s">
        <v>36</v>
      </c>
    </row>
    <row r="210" spans="1:13" x14ac:dyDescent="0.2">
      <c r="A210" t="s">
        <v>13</v>
      </c>
      <c r="B210" t="s">
        <v>14</v>
      </c>
      <c r="C210" t="s">
        <v>23</v>
      </c>
      <c r="D210" t="s">
        <v>475</v>
      </c>
      <c r="F210" t="s">
        <v>476</v>
      </c>
      <c r="G210" t="s">
        <v>477</v>
      </c>
      <c r="H210" t="s">
        <v>427</v>
      </c>
      <c r="I210" t="s">
        <v>41</v>
      </c>
      <c r="J210" t="s">
        <v>29</v>
      </c>
      <c r="M210" t="s">
        <v>478</v>
      </c>
    </row>
    <row r="211" spans="1:13" x14ac:dyDescent="0.2">
      <c r="A211" t="s">
        <v>13</v>
      </c>
      <c r="B211" t="s">
        <v>14</v>
      </c>
      <c r="C211" t="s">
        <v>59</v>
      </c>
      <c r="D211" t="s">
        <v>479</v>
      </c>
      <c r="F211" t="s">
        <v>480</v>
      </c>
      <c r="G211" t="s">
        <v>18</v>
      </c>
      <c r="H211" t="s">
        <v>427</v>
      </c>
      <c r="I211" t="s">
        <v>20</v>
      </c>
      <c r="J211" t="s">
        <v>29</v>
      </c>
      <c r="M211" t="s">
        <v>36</v>
      </c>
    </row>
    <row r="212" spans="1:13" x14ac:dyDescent="0.2">
      <c r="A212" t="s">
        <v>13</v>
      </c>
      <c r="B212" t="s">
        <v>14</v>
      </c>
      <c r="C212" t="s">
        <v>23</v>
      </c>
      <c r="D212" t="s">
        <v>37</v>
      </c>
      <c r="F212" t="s">
        <v>481</v>
      </c>
      <c r="G212" t="s">
        <v>482</v>
      </c>
      <c r="H212" t="s">
        <v>427</v>
      </c>
      <c r="I212" t="s">
        <v>20</v>
      </c>
      <c r="J212" t="s">
        <v>29</v>
      </c>
      <c r="M212" t="s">
        <v>30</v>
      </c>
    </row>
    <row r="213" spans="1:13" x14ac:dyDescent="0.2">
      <c r="A213" t="s">
        <v>13</v>
      </c>
      <c r="B213" t="s">
        <v>14</v>
      </c>
      <c r="C213" t="s">
        <v>59</v>
      </c>
      <c r="D213" t="s">
        <v>483</v>
      </c>
      <c r="F213" t="s">
        <v>484</v>
      </c>
      <c r="G213" t="s">
        <v>411</v>
      </c>
      <c r="H213" t="s">
        <v>427</v>
      </c>
      <c r="I213" t="s">
        <v>20</v>
      </c>
      <c r="J213" t="s">
        <v>74</v>
      </c>
      <c r="M213" t="s">
        <v>36</v>
      </c>
    </row>
    <row r="214" spans="1:13" x14ac:dyDescent="0.2">
      <c r="A214" t="s">
        <v>13</v>
      </c>
      <c r="B214" t="s">
        <v>14</v>
      </c>
      <c r="C214" t="s">
        <v>59</v>
      </c>
      <c r="D214" t="s">
        <v>63</v>
      </c>
      <c r="F214" t="s">
        <v>485</v>
      </c>
      <c r="G214" t="s">
        <v>18</v>
      </c>
      <c r="H214" t="s">
        <v>427</v>
      </c>
      <c r="I214" t="s">
        <v>20</v>
      </c>
      <c r="J214" t="s">
        <v>29</v>
      </c>
      <c r="M214" t="s">
        <v>36</v>
      </c>
    </row>
    <row r="215" spans="1:13" x14ac:dyDescent="0.2">
      <c r="A215" t="s">
        <v>13</v>
      </c>
      <c r="B215" t="s">
        <v>14</v>
      </c>
      <c r="C215" t="s">
        <v>31</v>
      </c>
      <c r="D215" t="s">
        <v>32</v>
      </c>
      <c r="F215" t="s">
        <v>486</v>
      </c>
      <c r="G215" t="s">
        <v>18</v>
      </c>
      <c r="H215" t="s">
        <v>427</v>
      </c>
      <c r="I215" t="s">
        <v>20</v>
      </c>
      <c r="J215" t="s">
        <v>29</v>
      </c>
      <c r="M215" t="s">
        <v>36</v>
      </c>
    </row>
    <row r="216" spans="1:13" x14ac:dyDescent="0.2">
      <c r="A216" t="s">
        <v>13</v>
      </c>
      <c r="B216" t="s">
        <v>14</v>
      </c>
      <c r="C216" t="s">
        <v>31</v>
      </c>
      <c r="D216" t="s">
        <v>487</v>
      </c>
      <c r="F216" t="s">
        <v>488</v>
      </c>
      <c r="G216" t="s">
        <v>489</v>
      </c>
      <c r="H216" t="s">
        <v>427</v>
      </c>
      <c r="I216" t="s">
        <v>28</v>
      </c>
      <c r="J216" t="s">
        <v>29</v>
      </c>
      <c r="M216" t="s">
        <v>36</v>
      </c>
    </row>
    <row r="217" spans="1:13" x14ac:dyDescent="0.2">
      <c r="A217" t="s">
        <v>13</v>
      </c>
      <c r="B217" t="s">
        <v>14</v>
      </c>
      <c r="C217" t="s">
        <v>31</v>
      </c>
      <c r="D217" t="s">
        <v>32</v>
      </c>
      <c r="F217" t="s">
        <v>490</v>
      </c>
      <c r="G217" t="s">
        <v>18</v>
      </c>
      <c r="H217" t="s">
        <v>427</v>
      </c>
      <c r="I217" t="s">
        <v>20</v>
      </c>
      <c r="J217" t="s">
        <v>29</v>
      </c>
      <c r="M217" t="s">
        <v>82</v>
      </c>
    </row>
    <row r="218" spans="1:13" x14ac:dyDescent="0.2">
      <c r="A218" t="s">
        <v>13</v>
      </c>
      <c r="B218" t="s">
        <v>14</v>
      </c>
      <c r="C218" t="s">
        <v>23</v>
      </c>
      <c r="D218" t="s">
        <v>37</v>
      </c>
      <c r="F218" t="s">
        <v>491</v>
      </c>
      <c r="G218" t="s">
        <v>18</v>
      </c>
      <c r="H218" t="s">
        <v>427</v>
      </c>
      <c r="I218" t="s">
        <v>28</v>
      </c>
      <c r="J218" t="s">
        <v>21</v>
      </c>
      <c r="M218" t="s">
        <v>30</v>
      </c>
    </row>
    <row r="219" spans="1:13" x14ac:dyDescent="0.2">
      <c r="A219" t="s">
        <v>13</v>
      </c>
      <c r="B219" t="s">
        <v>14</v>
      </c>
      <c r="C219" t="s">
        <v>23</v>
      </c>
      <c r="D219" t="s">
        <v>37</v>
      </c>
      <c r="F219" t="s">
        <v>492</v>
      </c>
      <c r="G219" t="s">
        <v>18</v>
      </c>
      <c r="H219" t="s">
        <v>427</v>
      </c>
      <c r="I219" t="s">
        <v>20</v>
      </c>
      <c r="J219" t="s">
        <v>29</v>
      </c>
      <c r="M219" t="s">
        <v>36</v>
      </c>
    </row>
    <row r="220" spans="1:13" x14ac:dyDescent="0.2">
      <c r="A220" t="s">
        <v>13</v>
      </c>
      <c r="B220" t="s">
        <v>14</v>
      </c>
      <c r="C220" t="s">
        <v>23</v>
      </c>
      <c r="D220" t="s">
        <v>493</v>
      </c>
      <c r="F220" t="s">
        <v>494</v>
      </c>
      <c r="G220" t="s">
        <v>18</v>
      </c>
      <c r="H220" t="s">
        <v>427</v>
      </c>
      <c r="I220" t="s">
        <v>20</v>
      </c>
      <c r="J220" t="s">
        <v>21</v>
      </c>
      <c r="M220" t="s">
        <v>30</v>
      </c>
    </row>
    <row r="221" spans="1:13" x14ac:dyDescent="0.2">
      <c r="A221" t="s">
        <v>13</v>
      </c>
      <c r="B221" t="s">
        <v>14</v>
      </c>
      <c r="C221" t="s">
        <v>31</v>
      </c>
      <c r="D221" t="s">
        <v>495</v>
      </c>
      <c r="F221" t="s">
        <v>496</v>
      </c>
      <c r="G221" t="s">
        <v>18</v>
      </c>
      <c r="H221" t="s">
        <v>427</v>
      </c>
      <c r="I221" t="s">
        <v>20</v>
      </c>
      <c r="J221" t="s">
        <v>29</v>
      </c>
      <c r="M221" t="s">
        <v>30</v>
      </c>
    </row>
    <row r="222" spans="1:13" x14ac:dyDescent="0.2">
      <c r="A222" t="s">
        <v>13</v>
      </c>
      <c r="B222" t="s">
        <v>14</v>
      </c>
      <c r="C222" t="s">
        <v>23</v>
      </c>
      <c r="D222" t="s">
        <v>37</v>
      </c>
      <c r="F222" t="s">
        <v>497</v>
      </c>
      <c r="G222" t="s">
        <v>498</v>
      </c>
      <c r="H222" t="s">
        <v>427</v>
      </c>
      <c r="I222" t="s">
        <v>20</v>
      </c>
      <c r="J222" t="s">
        <v>54</v>
      </c>
      <c r="M222" t="s">
        <v>36</v>
      </c>
    </row>
    <row r="223" spans="1:13" x14ac:dyDescent="0.2">
      <c r="A223" t="s">
        <v>13</v>
      </c>
      <c r="B223" t="s">
        <v>14</v>
      </c>
      <c r="C223" t="s">
        <v>23</v>
      </c>
      <c r="D223" t="s">
        <v>499</v>
      </c>
      <c r="F223" t="s">
        <v>500</v>
      </c>
      <c r="G223" t="s">
        <v>501</v>
      </c>
      <c r="H223" t="s">
        <v>427</v>
      </c>
      <c r="I223" t="s">
        <v>20</v>
      </c>
      <c r="J223" t="s">
        <v>21</v>
      </c>
      <c r="M223" t="s">
        <v>36</v>
      </c>
    </row>
    <row r="224" spans="1:13" x14ac:dyDescent="0.2">
      <c r="A224" t="s">
        <v>13</v>
      </c>
      <c r="B224" t="s">
        <v>14</v>
      </c>
      <c r="C224" t="s">
        <v>23</v>
      </c>
      <c r="D224" t="s">
        <v>502</v>
      </c>
      <c r="F224" t="s">
        <v>503</v>
      </c>
      <c r="G224" t="s">
        <v>504</v>
      </c>
      <c r="H224" t="s">
        <v>427</v>
      </c>
      <c r="I224" t="s">
        <v>41</v>
      </c>
      <c r="J224" t="s">
        <v>172</v>
      </c>
      <c r="M224" t="s">
        <v>30</v>
      </c>
    </row>
    <row r="225" spans="1:13" x14ac:dyDescent="0.2">
      <c r="A225" t="s">
        <v>13</v>
      </c>
      <c r="B225" t="s">
        <v>14</v>
      </c>
      <c r="C225" t="s">
        <v>23</v>
      </c>
      <c r="D225" t="s">
        <v>505</v>
      </c>
      <c r="F225" t="s">
        <v>506</v>
      </c>
      <c r="G225" t="s">
        <v>507</v>
      </c>
      <c r="H225" t="s">
        <v>427</v>
      </c>
      <c r="I225" t="s">
        <v>20</v>
      </c>
      <c r="J225" t="s">
        <v>21</v>
      </c>
      <c r="M225" t="s">
        <v>30</v>
      </c>
    </row>
    <row r="226" spans="1:13" x14ac:dyDescent="0.2">
      <c r="A226" t="s">
        <v>13</v>
      </c>
      <c r="B226" t="s">
        <v>14</v>
      </c>
      <c r="C226" t="s">
        <v>31</v>
      </c>
      <c r="D226" t="s">
        <v>32</v>
      </c>
      <c r="F226" t="s">
        <v>508</v>
      </c>
      <c r="G226" t="s">
        <v>509</v>
      </c>
      <c r="H226" t="s">
        <v>510</v>
      </c>
      <c r="I226" t="s">
        <v>20</v>
      </c>
      <c r="J226" t="s">
        <v>29</v>
      </c>
      <c r="M226" t="s">
        <v>36</v>
      </c>
    </row>
    <row r="227" spans="1:13" x14ac:dyDescent="0.2">
      <c r="A227" t="s">
        <v>13</v>
      </c>
      <c r="B227" t="s">
        <v>14</v>
      </c>
      <c r="C227" t="s">
        <v>59</v>
      </c>
      <c r="D227" t="s">
        <v>63</v>
      </c>
      <c r="F227" t="s">
        <v>511</v>
      </c>
      <c r="G227" t="s">
        <v>512</v>
      </c>
      <c r="H227" t="s">
        <v>427</v>
      </c>
      <c r="I227" t="s">
        <v>41</v>
      </c>
      <c r="J227" t="s">
        <v>172</v>
      </c>
      <c r="M227" t="s">
        <v>30</v>
      </c>
    </row>
    <row r="228" spans="1:13" x14ac:dyDescent="0.2">
      <c r="A228" t="s">
        <v>13</v>
      </c>
      <c r="B228" t="s">
        <v>14</v>
      </c>
      <c r="C228" t="s">
        <v>31</v>
      </c>
      <c r="D228" t="s">
        <v>32</v>
      </c>
      <c r="F228" t="s">
        <v>513</v>
      </c>
      <c r="G228" t="s">
        <v>514</v>
      </c>
      <c r="H228" t="s">
        <v>510</v>
      </c>
      <c r="I228" t="s">
        <v>28</v>
      </c>
      <c r="J228" t="s">
        <v>29</v>
      </c>
      <c r="M228" t="s">
        <v>36</v>
      </c>
    </row>
    <row r="229" spans="1:13" x14ac:dyDescent="0.2">
      <c r="A229" t="s">
        <v>13</v>
      </c>
      <c r="B229" t="s">
        <v>14</v>
      </c>
      <c r="C229" t="s">
        <v>59</v>
      </c>
      <c r="D229" t="s">
        <v>63</v>
      </c>
      <c r="F229" t="s">
        <v>515</v>
      </c>
      <c r="G229" t="s">
        <v>18</v>
      </c>
      <c r="H229" t="s">
        <v>427</v>
      </c>
      <c r="I229" t="s">
        <v>41</v>
      </c>
      <c r="J229" t="s">
        <v>29</v>
      </c>
      <c r="M229" t="s">
        <v>30</v>
      </c>
    </row>
    <row r="230" spans="1:13" x14ac:dyDescent="0.2">
      <c r="A230" t="s">
        <v>13</v>
      </c>
      <c r="B230" t="s">
        <v>14</v>
      </c>
      <c r="C230" t="s">
        <v>31</v>
      </c>
      <c r="D230" t="s">
        <v>32</v>
      </c>
      <c r="F230" t="s">
        <v>516</v>
      </c>
      <c r="G230" t="s">
        <v>517</v>
      </c>
      <c r="H230" t="s">
        <v>427</v>
      </c>
      <c r="I230" t="s">
        <v>41</v>
      </c>
      <c r="J230" t="s">
        <v>29</v>
      </c>
      <c r="M230" t="s">
        <v>36</v>
      </c>
    </row>
    <row r="231" spans="1:13" x14ac:dyDescent="0.2">
      <c r="A231" t="s">
        <v>13</v>
      </c>
      <c r="B231" t="s">
        <v>14</v>
      </c>
      <c r="C231" t="s">
        <v>23</v>
      </c>
      <c r="D231" t="s">
        <v>37</v>
      </c>
      <c r="F231" t="s">
        <v>518</v>
      </c>
      <c r="G231" t="s">
        <v>18</v>
      </c>
      <c r="H231" t="s">
        <v>427</v>
      </c>
      <c r="I231" t="s">
        <v>20</v>
      </c>
      <c r="J231" t="s">
        <v>29</v>
      </c>
      <c r="M231" t="s">
        <v>30</v>
      </c>
    </row>
    <row r="232" spans="1:13" x14ac:dyDescent="0.2">
      <c r="A232" t="s">
        <v>13</v>
      </c>
      <c r="B232" t="s">
        <v>14</v>
      </c>
      <c r="C232" t="s">
        <v>23</v>
      </c>
      <c r="D232" t="s">
        <v>37</v>
      </c>
      <c r="F232" t="s">
        <v>519</v>
      </c>
      <c r="G232" t="s">
        <v>520</v>
      </c>
      <c r="H232" t="s">
        <v>427</v>
      </c>
      <c r="I232" t="s">
        <v>20</v>
      </c>
      <c r="J232" t="s">
        <v>29</v>
      </c>
      <c r="M232" t="s">
        <v>36</v>
      </c>
    </row>
    <row r="233" spans="1:13" x14ac:dyDescent="0.2">
      <c r="A233" t="s">
        <v>13</v>
      </c>
      <c r="B233" t="s">
        <v>14</v>
      </c>
      <c r="C233" t="s">
        <v>59</v>
      </c>
      <c r="D233" t="s">
        <v>63</v>
      </c>
      <c r="F233" t="s">
        <v>521</v>
      </c>
      <c r="G233" t="s">
        <v>522</v>
      </c>
      <c r="H233" t="s">
        <v>510</v>
      </c>
      <c r="I233" t="s">
        <v>20</v>
      </c>
      <c r="J233" t="s">
        <v>29</v>
      </c>
      <c r="M233" t="s">
        <v>36</v>
      </c>
    </row>
    <row r="234" spans="1:13" x14ac:dyDescent="0.2">
      <c r="A234" t="s">
        <v>13</v>
      </c>
      <c r="B234" t="s">
        <v>14</v>
      </c>
      <c r="C234" t="s">
        <v>59</v>
      </c>
      <c r="D234" t="s">
        <v>63</v>
      </c>
      <c r="F234" t="s">
        <v>523</v>
      </c>
      <c r="G234" t="s">
        <v>18</v>
      </c>
      <c r="H234" t="s">
        <v>427</v>
      </c>
      <c r="I234" t="s">
        <v>20</v>
      </c>
      <c r="J234" t="s">
        <v>286</v>
      </c>
      <c r="M234" t="s">
        <v>36</v>
      </c>
    </row>
    <row r="235" spans="1:13" x14ac:dyDescent="0.2">
      <c r="A235" t="s">
        <v>13</v>
      </c>
      <c r="B235" t="s">
        <v>14</v>
      </c>
      <c r="C235" t="s">
        <v>59</v>
      </c>
      <c r="D235" t="s">
        <v>524</v>
      </c>
      <c r="F235" t="s">
        <v>525</v>
      </c>
      <c r="G235" t="s">
        <v>18</v>
      </c>
      <c r="H235" t="s">
        <v>510</v>
      </c>
      <c r="I235" t="s">
        <v>20</v>
      </c>
      <c r="J235" t="s">
        <v>172</v>
      </c>
      <c r="M235" t="s">
        <v>30</v>
      </c>
    </row>
    <row r="236" spans="1:13" x14ac:dyDescent="0.2">
      <c r="A236" t="s">
        <v>13</v>
      </c>
      <c r="B236" t="s">
        <v>14</v>
      </c>
      <c r="C236" t="s">
        <v>23</v>
      </c>
      <c r="D236" t="s">
        <v>37</v>
      </c>
      <c r="F236" t="s">
        <v>526</v>
      </c>
      <c r="G236" t="s">
        <v>18</v>
      </c>
      <c r="H236" t="s">
        <v>427</v>
      </c>
      <c r="I236" t="s">
        <v>20</v>
      </c>
      <c r="J236" t="s">
        <v>29</v>
      </c>
      <c r="M236" t="s">
        <v>30</v>
      </c>
    </row>
    <row r="237" spans="1:13" x14ac:dyDescent="0.2">
      <c r="A237" t="s">
        <v>13</v>
      </c>
      <c r="B237" t="s">
        <v>14</v>
      </c>
      <c r="C237" t="s">
        <v>23</v>
      </c>
      <c r="D237" t="s">
        <v>527</v>
      </c>
      <c r="F237" t="s">
        <v>528</v>
      </c>
      <c r="G237" t="s">
        <v>529</v>
      </c>
      <c r="H237" t="s">
        <v>427</v>
      </c>
      <c r="I237" t="s">
        <v>20</v>
      </c>
      <c r="J237" t="s">
        <v>21</v>
      </c>
      <c r="M237" t="s">
        <v>30</v>
      </c>
    </row>
    <row r="238" spans="1:13" x14ac:dyDescent="0.2">
      <c r="A238" t="s">
        <v>13</v>
      </c>
      <c r="B238" t="s">
        <v>14</v>
      </c>
      <c r="C238" t="s">
        <v>59</v>
      </c>
      <c r="D238" t="s">
        <v>530</v>
      </c>
      <c r="F238" t="s">
        <v>531</v>
      </c>
      <c r="G238" t="s">
        <v>18</v>
      </c>
      <c r="H238" t="s">
        <v>427</v>
      </c>
      <c r="I238" t="s">
        <v>28</v>
      </c>
      <c r="J238" t="s">
        <v>29</v>
      </c>
      <c r="M238" t="s">
        <v>30</v>
      </c>
    </row>
    <row r="239" spans="1:13" x14ac:dyDescent="0.2">
      <c r="A239" t="s">
        <v>13</v>
      </c>
      <c r="B239" t="s">
        <v>14</v>
      </c>
      <c r="C239" t="s">
        <v>23</v>
      </c>
      <c r="D239" t="s">
        <v>532</v>
      </c>
      <c r="F239" t="s">
        <v>533</v>
      </c>
      <c r="G239" t="s">
        <v>534</v>
      </c>
      <c r="H239" t="s">
        <v>510</v>
      </c>
      <c r="I239" t="s">
        <v>20</v>
      </c>
      <c r="J239" t="s">
        <v>29</v>
      </c>
      <c r="M239" t="s">
        <v>36</v>
      </c>
    </row>
    <row r="240" spans="1:13" x14ac:dyDescent="0.2">
      <c r="A240" t="s">
        <v>13</v>
      </c>
      <c r="B240" t="s">
        <v>14</v>
      </c>
      <c r="C240" t="s">
        <v>59</v>
      </c>
      <c r="D240" t="s">
        <v>63</v>
      </c>
      <c r="F240" t="s">
        <v>535</v>
      </c>
      <c r="G240" t="s">
        <v>18</v>
      </c>
      <c r="H240" t="s">
        <v>427</v>
      </c>
      <c r="I240" t="s">
        <v>49</v>
      </c>
      <c r="J240" t="s">
        <v>21</v>
      </c>
      <c r="M240" t="s">
        <v>30</v>
      </c>
    </row>
    <row r="241" spans="1:13" x14ac:dyDescent="0.2">
      <c r="A241" t="s">
        <v>13</v>
      </c>
      <c r="B241" t="s">
        <v>14</v>
      </c>
      <c r="C241" t="s">
        <v>23</v>
      </c>
      <c r="D241" t="s">
        <v>37</v>
      </c>
      <c r="F241" t="s">
        <v>536</v>
      </c>
      <c r="G241" t="s">
        <v>18</v>
      </c>
      <c r="H241" t="s">
        <v>427</v>
      </c>
      <c r="I241" t="s">
        <v>20</v>
      </c>
      <c r="J241" t="s">
        <v>21</v>
      </c>
      <c r="M241" t="s">
        <v>30</v>
      </c>
    </row>
    <row r="242" spans="1:13" x14ac:dyDescent="0.2">
      <c r="A242" t="s">
        <v>13</v>
      </c>
      <c r="B242" t="s">
        <v>14</v>
      </c>
      <c r="C242" t="s">
        <v>23</v>
      </c>
      <c r="D242" t="s">
        <v>537</v>
      </c>
      <c r="F242" t="s">
        <v>538</v>
      </c>
      <c r="G242" t="s">
        <v>539</v>
      </c>
      <c r="H242" t="s">
        <v>510</v>
      </c>
      <c r="I242" t="s">
        <v>49</v>
      </c>
      <c r="J242" t="s">
        <v>29</v>
      </c>
      <c r="M242" t="s">
        <v>30</v>
      </c>
    </row>
    <row r="243" spans="1:13" x14ac:dyDescent="0.2">
      <c r="A243" t="s">
        <v>13</v>
      </c>
      <c r="B243" t="s">
        <v>14</v>
      </c>
      <c r="C243" t="s">
        <v>23</v>
      </c>
      <c r="D243" t="s">
        <v>540</v>
      </c>
      <c r="F243" t="s">
        <v>541</v>
      </c>
      <c r="G243" t="s">
        <v>542</v>
      </c>
      <c r="H243" t="s">
        <v>510</v>
      </c>
      <c r="I243" t="s">
        <v>20</v>
      </c>
      <c r="J243" t="s">
        <v>29</v>
      </c>
      <c r="M243" t="s">
        <v>36</v>
      </c>
    </row>
    <row r="244" spans="1:13" x14ac:dyDescent="0.2">
      <c r="A244" t="s">
        <v>13</v>
      </c>
      <c r="B244" t="s">
        <v>14</v>
      </c>
      <c r="C244" t="s">
        <v>23</v>
      </c>
      <c r="D244" t="s">
        <v>37</v>
      </c>
      <c r="F244" t="s">
        <v>543</v>
      </c>
      <c r="G244" t="s">
        <v>18</v>
      </c>
      <c r="H244" t="s">
        <v>544</v>
      </c>
      <c r="I244" t="s">
        <v>28</v>
      </c>
      <c r="J244" t="s">
        <v>29</v>
      </c>
      <c r="M244" t="s">
        <v>30</v>
      </c>
    </row>
    <row r="245" spans="1:13" x14ac:dyDescent="0.2">
      <c r="A245" t="s">
        <v>13</v>
      </c>
      <c r="B245" t="s">
        <v>14</v>
      </c>
      <c r="C245" t="s">
        <v>59</v>
      </c>
      <c r="D245" t="s">
        <v>545</v>
      </c>
      <c r="F245" t="s">
        <v>546</v>
      </c>
      <c r="G245" t="s">
        <v>547</v>
      </c>
      <c r="H245" t="s">
        <v>510</v>
      </c>
      <c r="I245" t="s">
        <v>20</v>
      </c>
      <c r="J245" t="s">
        <v>29</v>
      </c>
      <c r="M245" t="s">
        <v>30</v>
      </c>
    </row>
    <row r="246" spans="1:13" x14ac:dyDescent="0.2">
      <c r="A246" t="s">
        <v>13</v>
      </c>
      <c r="B246" t="s">
        <v>14</v>
      </c>
      <c r="C246" t="s">
        <v>31</v>
      </c>
      <c r="D246" t="s">
        <v>32</v>
      </c>
      <c r="F246" t="s">
        <v>18</v>
      </c>
      <c r="G246" t="s">
        <v>548</v>
      </c>
      <c r="H246" t="s">
        <v>549</v>
      </c>
      <c r="I246" t="s">
        <v>49</v>
      </c>
      <c r="J246" t="s">
        <v>29</v>
      </c>
      <c r="M246" t="s">
        <v>30</v>
      </c>
    </row>
    <row r="247" spans="1:13" x14ac:dyDescent="0.2">
      <c r="A247" t="s">
        <v>13</v>
      </c>
      <c r="B247" t="s">
        <v>14</v>
      </c>
      <c r="C247" t="s">
        <v>59</v>
      </c>
      <c r="D247" t="s">
        <v>550</v>
      </c>
      <c r="F247" t="s">
        <v>551</v>
      </c>
      <c r="G247" t="s">
        <v>552</v>
      </c>
      <c r="H247" t="s">
        <v>510</v>
      </c>
      <c r="I247" t="s">
        <v>20</v>
      </c>
      <c r="J247" t="s">
        <v>21</v>
      </c>
      <c r="M247" t="s">
        <v>36</v>
      </c>
    </row>
    <row r="248" spans="1:13" x14ac:dyDescent="0.2">
      <c r="A248" t="s">
        <v>13</v>
      </c>
      <c r="B248" t="s">
        <v>14</v>
      </c>
      <c r="C248" t="s">
        <v>23</v>
      </c>
      <c r="D248" t="s">
        <v>37</v>
      </c>
      <c r="F248" t="s">
        <v>18</v>
      </c>
      <c r="G248" t="s">
        <v>553</v>
      </c>
      <c r="H248" t="s">
        <v>510</v>
      </c>
      <c r="I248" t="s">
        <v>20</v>
      </c>
      <c r="J248" t="s">
        <v>29</v>
      </c>
      <c r="M248" t="s">
        <v>30</v>
      </c>
    </row>
    <row r="249" spans="1:13" x14ac:dyDescent="0.2">
      <c r="A249" t="s">
        <v>13</v>
      </c>
      <c r="B249" t="s">
        <v>14</v>
      </c>
      <c r="C249" t="s">
        <v>23</v>
      </c>
      <c r="D249" t="s">
        <v>554</v>
      </c>
      <c r="F249" t="s">
        <v>555</v>
      </c>
      <c r="G249" t="s">
        <v>556</v>
      </c>
      <c r="H249" t="s">
        <v>510</v>
      </c>
      <c r="I249" t="s">
        <v>41</v>
      </c>
      <c r="J249" t="s">
        <v>172</v>
      </c>
      <c r="M249" t="s">
        <v>30</v>
      </c>
    </row>
    <row r="250" spans="1:13" x14ac:dyDescent="0.2">
      <c r="A250" t="s">
        <v>13</v>
      </c>
      <c r="B250" t="s">
        <v>14</v>
      </c>
      <c r="C250" t="s">
        <v>31</v>
      </c>
      <c r="D250" t="s">
        <v>557</v>
      </c>
      <c r="F250" t="s">
        <v>558</v>
      </c>
      <c r="G250" t="s">
        <v>559</v>
      </c>
      <c r="H250" t="s">
        <v>510</v>
      </c>
      <c r="I250" t="s">
        <v>20</v>
      </c>
      <c r="J250" t="s">
        <v>29</v>
      </c>
      <c r="M250" t="s">
        <v>30</v>
      </c>
    </row>
    <row r="251" spans="1:13" x14ac:dyDescent="0.2">
      <c r="A251" t="s">
        <v>13</v>
      </c>
      <c r="B251" t="s">
        <v>14</v>
      </c>
      <c r="C251" t="s">
        <v>23</v>
      </c>
      <c r="D251" t="s">
        <v>560</v>
      </c>
      <c r="F251" t="s">
        <v>561</v>
      </c>
      <c r="G251" t="s">
        <v>562</v>
      </c>
      <c r="H251" t="s">
        <v>510</v>
      </c>
      <c r="I251" t="s">
        <v>20</v>
      </c>
      <c r="J251" t="s">
        <v>74</v>
      </c>
      <c r="M251" t="s">
        <v>30</v>
      </c>
    </row>
    <row r="252" spans="1:13" x14ac:dyDescent="0.2">
      <c r="A252" t="s">
        <v>13</v>
      </c>
      <c r="B252" t="s">
        <v>14</v>
      </c>
      <c r="C252" t="s">
        <v>59</v>
      </c>
      <c r="D252" t="s">
        <v>563</v>
      </c>
      <c r="F252" t="s">
        <v>564</v>
      </c>
      <c r="G252" t="s">
        <v>565</v>
      </c>
      <c r="H252" t="s">
        <v>549</v>
      </c>
      <c r="I252" t="s">
        <v>20</v>
      </c>
      <c r="J252" t="s">
        <v>29</v>
      </c>
      <c r="M252" t="s">
        <v>30</v>
      </c>
    </row>
    <row r="253" spans="1:13" x14ac:dyDescent="0.2">
      <c r="A253" t="s">
        <v>13</v>
      </c>
      <c r="B253" t="s">
        <v>14</v>
      </c>
      <c r="C253" t="s">
        <v>59</v>
      </c>
      <c r="D253" t="s">
        <v>566</v>
      </c>
      <c r="F253" t="s">
        <v>567</v>
      </c>
      <c r="G253" t="s">
        <v>18</v>
      </c>
      <c r="H253" t="s">
        <v>549</v>
      </c>
      <c r="I253" t="s">
        <v>28</v>
      </c>
      <c r="J253" t="s">
        <v>29</v>
      </c>
      <c r="M253" t="s">
        <v>36</v>
      </c>
    </row>
    <row r="254" spans="1:13" x14ac:dyDescent="0.2">
      <c r="A254" t="s">
        <v>13</v>
      </c>
      <c r="B254" t="s">
        <v>14</v>
      </c>
      <c r="C254" t="s">
        <v>31</v>
      </c>
      <c r="D254" t="s">
        <v>32</v>
      </c>
      <c r="F254" t="s">
        <v>568</v>
      </c>
      <c r="G254" t="s">
        <v>569</v>
      </c>
      <c r="H254" t="s">
        <v>549</v>
      </c>
      <c r="I254" t="s">
        <v>49</v>
      </c>
      <c r="J254" t="s">
        <v>29</v>
      </c>
      <c r="M254" t="s">
        <v>570</v>
      </c>
    </row>
    <row r="255" spans="1:13" x14ac:dyDescent="0.2">
      <c r="A255" t="s">
        <v>13</v>
      </c>
      <c r="B255" t="s">
        <v>14</v>
      </c>
      <c r="C255" t="s">
        <v>59</v>
      </c>
      <c r="D255" t="s">
        <v>571</v>
      </c>
      <c r="F255" t="s">
        <v>572</v>
      </c>
      <c r="G255" t="s">
        <v>573</v>
      </c>
      <c r="H255" t="s">
        <v>549</v>
      </c>
      <c r="I255" t="s">
        <v>20</v>
      </c>
      <c r="J255" t="s">
        <v>29</v>
      </c>
      <c r="M255" t="s">
        <v>36</v>
      </c>
    </row>
    <row r="256" spans="1:13" x14ac:dyDescent="0.2">
      <c r="A256" t="s">
        <v>13</v>
      </c>
      <c r="B256" t="s">
        <v>14</v>
      </c>
      <c r="C256" t="s">
        <v>59</v>
      </c>
      <c r="D256" t="s">
        <v>63</v>
      </c>
      <c r="F256" t="s">
        <v>574</v>
      </c>
      <c r="G256" t="s">
        <v>575</v>
      </c>
      <c r="H256" t="s">
        <v>549</v>
      </c>
      <c r="I256" t="s">
        <v>20</v>
      </c>
      <c r="J256" t="s">
        <v>29</v>
      </c>
      <c r="M256" t="s">
        <v>36</v>
      </c>
    </row>
    <row r="257" spans="1:13" x14ac:dyDescent="0.2">
      <c r="A257" t="s">
        <v>13</v>
      </c>
      <c r="B257" t="s">
        <v>14</v>
      </c>
      <c r="C257" t="s">
        <v>59</v>
      </c>
      <c r="D257" t="s">
        <v>63</v>
      </c>
      <c r="F257" t="s">
        <v>576</v>
      </c>
      <c r="G257" t="s">
        <v>18</v>
      </c>
      <c r="H257" t="s">
        <v>549</v>
      </c>
      <c r="I257" t="s">
        <v>20</v>
      </c>
      <c r="J257" t="s">
        <v>29</v>
      </c>
      <c r="M257" t="s">
        <v>30</v>
      </c>
    </row>
    <row r="258" spans="1:13" x14ac:dyDescent="0.2">
      <c r="A258" t="s">
        <v>13</v>
      </c>
      <c r="B258" t="s">
        <v>14</v>
      </c>
      <c r="C258" t="s">
        <v>59</v>
      </c>
      <c r="D258" t="s">
        <v>63</v>
      </c>
      <c r="F258" t="s">
        <v>577</v>
      </c>
      <c r="G258" t="s">
        <v>18</v>
      </c>
      <c r="H258" t="s">
        <v>549</v>
      </c>
      <c r="I258" t="s">
        <v>28</v>
      </c>
      <c r="J258" t="s">
        <v>29</v>
      </c>
      <c r="M258" t="s">
        <v>30</v>
      </c>
    </row>
    <row r="259" spans="1:13" x14ac:dyDescent="0.2">
      <c r="A259" t="s">
        <v>13</v>
      </c>
      <c r="B259" t="s">
        <v>14</v>
      </c>
      <c r="C259" t="s">
        <v>31</v>
      </c>
      <c r="D259" t="s">
        <v>32</v>
      </c>
      <c r="F259" t="s">
        <v>578</v>
      </c>
      <c r="G259" t="s">
        <v>18</v>
      </c>
      <c r="H259" t="s">
        <v>549</v>
      </c>
      <c r="I259" t="s">
        <v>20</v>
      </c>
      <c r="J259" t="s">
        <v>29</v>
      </c>
      <c r="M259" t="s">
        <v>36</v>
      </c>
    </row>
    <row r="260" spans="1:13" x14ac:dyDescent="0.2">
      <c r="A260" t="s">
        <v>13</v>
      </c>
      <c r="B260" t="s">
        <v>14</v>
      </c>
      <c r="C260" t="s">
        <v>59</v>
      </c>
      <c r="D260" t="s">
        <v>63</v>
      </c>
      <c r="F260" t="s">
        <v>579</v>
      </c>
      <c r="G260" t="s">
        <v>18</v>
      </c>
      <c r="H260" t="s">
        <v>549</v>
      </c>
      <c r="I260" t="s">
        <v>20</v>
      </c>
      <c r="J260" t="s">
        <v>29</v>
      </c>
      <c r="M260" t="s">
        <v>30</v>
      </c>
    </row>
    <row r="261" spans="1:13" x14ac:dyDescent="0.2">
      <c r="A261" t="s">
        <v>13</v>
      </c>
      <c r="B261" t="s">
        <v>14</v>
      </c>
      <c r="C261" t="s">
        <v>23</v>
      </c>
      <c r="D261" t="s">
        <v>37</v>
      </c>
      <c r="F261" t="s">
        <v>18</v>
      </c>
      <c r="G261" t="s">
        <v>580</v>
      </c>
      <c r="H261" t="s">
        <v>549</v>
      </c>
      <c r="I261" t="s">
        <v>20</v>
      </c>
      <c r="J261" t="s">
        <v>29</v>
      </c>
      <c r="M261" t="s">
        <v>36</v>
      </c>
    </row>
    <row r="262" spans="1:13" x14ac:dyDescent="0.2">
      <c r="A262" t="s">
        <v>13</v>
      </c>
      <c r="B262" t="s">
        <v>14</v>
      </c>
      <c r="C262" t="s">
        <v>59</v>
      </c>
      <c r="D262" t="s">
        <v>581</v>
      </c>
      <c r="F262" t="s">
        <v>582</v>
      </c>
      <c r="G262" t="s">
        <v>18</v>
      </c>
      <c r="H262" t="s">
        <v>544</v>
      </c>
      <c r="I262" t="s">
        <v>28</v>
      </c>
      <c r="J262" t="s">
        <v>29</v>
      </c>
      <c r="M262" t="s">
        <v>36</v>
      </c>
    </row>
    <row r="263" spans="1:13" x14ac:dyDescent="0.2">
      <c r="A263" t="s">
        <v>13</v>
      </c>
      <c r="B263" t="s">
        <v>14</v>
      </c>
      <c r="C263" t="s">
        <v>23</v>
      </c>
      <c r="D263" t="s">
        <v>37</v>
      </c>
      <c r="F263" t="s">
        <v>583</v>
      </c>
      <c r="G263" t="s">
        <v>584</v>
      </c>
      <c r="H263" t="s">
        <v>549</v>
      </c>
      <c r="I263" t="s">
        <v>20</v>
      </c>
      <c r="J263" t="s">
        <v>21</v>
      </c>
      <c r="M263" t="s">
        <v>30</v>
      </c>
    </row>
    <row r="264" spans="1:13" x14ac:dyDescent="0.2">
      <c r="A264" t="s">
        <v>13</v>
      </c>
      <c r="B264" t="s">
        <v>14</v>
      </c>
      <c r="C264" t="s">
        <v>23</v>
      </c>
      <c r="D264" t="s">
        <v>585</v>
      </c>
      <c r="F264" t="s">
        <v>586</v>
      </c>
      <c r="G264" t="s">
        <v>587</v>
      </c>
      <c r="H264" t="s">
        <v>544</v>
      </c>
      <c r="I264" t="s">
        <v>20</v>
      </c>
      <c r="J264" t="s">
        <v>29</v>
      </c>
      <c r="M264" t="s">
        <v>30</v>
      </c>
    </row>
    <row r="265" spans="1:13" x14ac:dyDescent="0.2">
      <c r="A265" t="s">
        <v>13</v>
      </c>
      <c r="B265" t="s">
        <v>14</v>
      </c>
      <c r="C265" t="s">
        <v>23</v>
      </c>
      <c r="D265" t="s">
        <v>37</v>
      </c>
      <c r="F265" t="s">
        <v>588</v>
      </c>
      <c r="G265" t="s">
        <v>589</v>
      </c>
      <c r="H265" t="s">
        <v>590</v>
      </c>
      <c r="I265" t="s">
        <v>49</v>
      </c>
      <c r="J265" t="s">
        <v>29</v>
      </c>
      <c r="M265" t="s">
        <v>30</v>
      </c>
    </row>
    <row r="266" spans="1:13" x14ac:dyDescent="0.2">
      <c r="A266" t="s">
        <v>13</v>
      </c>
      <c r="B266" t="s">
        <v>14</v>
      </c>
      <c r="C266" t="s">
        <v>591</v>
      </c>
      <c r="D266" t="s">
        <v>592</v>
      </c>
      <c r="F266" t="s">
        <v>18</v>
      </c>
      <c r="G266" t="s">
        <v>593</v>
      </c>
      <c r="H266" t="s">
        <v>594</v>
      </c>
      <c r="I266" t="s">
        <v>49</v>
      </c>
      <c r="J266" t="s">
        <v>74</v>
      </c>
      <c r="M266" t="s">
        <v>30</v>
      </c>
    </row>
    <row r="267" spans="1:13" x14ac:dyDescent="0.2">
      <c r="A267" t="s">
        <v>13</v>
      </c>
      <c r="B267" t="s">
        <v>14</v>
      </c>
      <c r="C267" t="s">
        <v>15</v>
      </c>
      <c r="D267" t="s">
        <v>595</v>
      </c>
      <c r="F267" t="s">
        <v>596</v>
      </c>
      <c r="G267" t="s">
        <v>18</v>
      </c>
      <c r="H267" t="s">
        <v>35</v>
      </c>
      <c r="I267" t="s">
        <v>41</v>
      </c>
      <c r="J267" t="s">
        <v>29</v>
      </c>
      <c r="M267" t="s">
        <v>597</v>
      </c>
    </row>
    <row r="268" spans="1:13" x14ac:dyDescent="0.2">
      <c r="A268" t="s">
        <v>13</v>
      </c>
      <c r="B268" t="s">
        <v>14</v>
      </c>
      <c r="C268" t="s">
        <v>15</v>
      </c>
      <c r="D268" t="s">
        <v>598</v>
      </c>
      <c r="F268" t="s">
        <v>599</v>
      </c>
      <c r="G268" t="s">
        <v>18</v>
      </c>
      <c r="H268" t="s">
        <v>35</v>
      </c>
      <c r="I268" t="s">
        <v>20</v>
      </c>
      <c r="J268" t="s">
        <v>21</v>
      </c>
      <c r="M268" t="s">
        <v>30</v>
      </c>
    </row>
    <row r="269" spans="1:13" x14ac:dyDescent="0.2">
      <c r="A269" t="s">
        <v>13</v>
      </c>
      <c r="B269" t="s">
        <v>14</v>
      </c>
      <c r="C269" t="s">
        <v>600</v>
      </c>
      <c r="D269" t="s">
        <v>601</v>
      </c>
      <c r="F269" t="s">
        <v>602</v>
      </c>
      <c r="G269" t="s">
        <v>603</v>
      </c>
      <c r="H269" t="s">
        <v>53</v>
      </c>
      <c r="I269" t="s">
        <v>41</v>
      </c>
      <c r="J269" t="s">
        <v>21</v>
      </c>
      <c r="M269" t="s">
        <v>82</v>
      </c>
    </row>
    <row r="270" spans="1:13" x14ac:dyDescent="0.2">
      <c r="A270" t="s">
        <v>13</v>
      </c>
      <c r="B270" t="s">
        <v>14</v>
      </c>
      <c r="C270" t="s">
        <v>604</v>
      </c>
      <c r="D270" t="s">
        <v>605</v>
      </c>
      <c r="F270" t="s">
        <v>482</v>
      </c>
      <c r="G270" t="s">
        <v>606</v>
      </c>
      <c r="H270" t="s">
        <v>53</v>
      </c>
      <c r="I270" t="s">
        <v>49</v>
      </c>
      <c r="J270" t="s">
        <v>21</v>
      </c>
      <c r="M270" t="s">
        <v>30</v>
      </c>
    </row>
    <row r="271" spans="1:13" x14ac:dyDescent="0.2">
      <c r="A271" t="s">
        <v>13</v>
      </c>
      <c r="B271" t="s">
        <v>14</v>
      </c>
      <c r="C271" t="s">
        <v>607</v>
      </c>
      <c r="D271" t="s">
        <v>608</v>
      </c>
      <c r="F271" t="s">
        <v>609</v>
      </c>
      <c r="G271" t="s">
        <v>610</v>
      </c>
      <c r="H271" t="s">
        <v>48</v>
      </c>
      <c r="I271" t="s">
        <v>20</v>
      </c>
      <c r="J271" t="s">
        <v>29</v>
      </c>
      <c r="M271" t="s">
        <v>36</v>
      </c>
    </row>
    <row r="272" spans="1:13" x14ac:dyDescent="0.2">
      <c r="A272" t="s">
        <v>13</v>
      </c>
      <c r="B272" t="s">
        <v>14</v>
      </c>
      <c r="C272" t="s">
        <v>607</v>
      </c>
      <c r="D272" t="s">
        <v>611</v>
      </c>
      <c r="F272" t="s">
        <v>612</v>
      </c>
      <c r="G272" t="s">
        <v>613</v>
      </c>
      <c r="H272" t="s">
        <v>48</v>
      </c>
      <c r="I272" t="s">
        <v>49</v>
      </c>
      <c r="J272" t="s">
        <v>29</v>
      </c>
      <c r="M272" t="s">
        <v>30</v>
      </c>
    </row>
    <row r="273" spans="1:13" x14ac:dyDescent="0.2">
      <c r="A273" t="s">
        <v>13</v>
      </c>
      <c r="B273" t="s">
        <v>14</v>
      </c>
      <c r="C273" t="s">
        <v>15</v>
      </c>
      <c r="D273" t="s">
        <v>595</v>
      </c>
      <c r="F273" t="s">
        <v>614</v>
      </c>
      <c r="G273" t="s">
        <v>18</v>
      </c>
      <c r="H273" t="s">
        <v>48</v>
      </c>
      <c r="I273" t="s">
        <v>20</v>
      </c>
      <c r="J273" t="s">
        <v>21</v>
      </c>
      <c r="M273" t="s">
        <v>30</v>
      </c>
    </row>
    <row r="274" spans="1:13" x14ac:dyDescent="0.2">
      <c r="A274" t="s">
        <v>13</v>
      </c>
      <c r="B274" t="s">
        <v>14</v>
      </c>
      <c r="C274" t="s">
        <v>615</v>
      </c>
      <c r="D274" t="s">
        <v>616</v>
      </c>
      <c r="F274" t="s">
        <v>18</v>
      </c>
      <c r="G274" t="s">
        <v>617</v>
      </c>
      <c r="H274" t="s">
        <v>48</v>
      </c>
      <c r="I274" t="s">
        <v>41</v>
      </c>
      <c r="J274" t="s">
        <v>29</v>
      </c>
      <c r="M274" t="s">
        <v>36</v>
      </c>
    </row>
    <row r="275" spans="1:13" x14ac:dyDescent="0.2">
      <c r="A275" t="s">
        <v>13</v>
      </c>
      <c r="B275" t="s">
        <v>14</v>
      </c>
      <c r="C275" t="s">
        <v>607</v>
      </c>
      <c r="D275" t="s">
        <v>608</v>
      </c>
      <c r="F275" t="s">
        <v>618</v>
      </c>
      <c r="G275" t="s">
        <v>619</v>
      </c>
      <c r="H275" t="s">
        <v>48</v>
      </c>
      <c r="I275" t="s">
        <v>28</v>
      </c>
      <c r="J275" t="s">
        <v>29</v>
      </c>
      <c r="M275" t="s">
        <v>36</v>
      </c>
    </row>
    <row r="276" spans="1:13" x14ac:dyDescent="0.2">
      <c r="A276" t="s">
        <v>13</v>
      </c>
      <c r="B276" t="s">
        <v>14</v>
      </c>
      <c r="C276" t="s">
        <v>607</v>
      </c>
      <c r="D276" t="s">
        <v>608</v>
      </c>
      <c r="F276" t="s">
        <v>620</v>
      </c>
      <c r="G276" t="s">
        <v>621</v>
      </c>
      <c r="H276" t="s">
        <v>48</v>
      </c>
      <c r="I276" t="s">
        <v>20</v>
      </c>
      <c r="J276" t="s">
        <v>29</v>
      </c>
      <c r="M276" t="s">
        <v>30</v>
      </c>
    </row>
    <row r="277" spans="1:13" x14ac:dyDescent="0.2">
      <c r="A277" t="s">
        <v>13</v>
      </c>
      <c r="B277" t="s">
        <v>14</v>
      </c>
      <c r="C277" t="s">
        <v>615</v>
      </c>
      <c r="D277" t="s">
        <v>622</v>
      </c>
      <c r="F277" t="s">
        <v>623</v>
      </c>
      <c r="G277" t="s">
        <v>624</v>
      </c>
      <c r="H277" t="s">
        <v>108</v>
      </c>
      <c r="I277" t="s">
        <v>20</v>
      </c>
      <c r="J277" t="s">
        <v>21</v>
      </c>
      <c r="M277" t="s">
        <v>30</v>
      </c>
    </row>
    <row r="278" spans="1:13" x14ac:dyDescent="0.2">
      <c r="A278" t="s">
        <v>13</v>
      </c>
      <c r="B278" t="s">
        <v>14</v>
      </c>
      <c r="C278" t="s">
        <v>15</v>
      </c>
      <c r="D278" t="s">
        <v>625</v>
      </c>
      <c r="F278" t="s">
        <v>626</v>
      </c>
      <c r="G278" t="s">
        <v>18</v>
      </c>
      <c r="H278" t="s">
        <v>108</v>
      </c>
      <c r="I278" t="s">
        <v>41</v>
      </c>
      <c r="J278" t="s">
        <v>29</v>
      </c>
      <c r="M278" t="s">
        <v>36</v>
      </c>
    </row>
    <row r="279" spans="1:13" x14ac:dyDescent="0.2">
      <c r="A279" t="s">
        <v>13</v>
      </c>
      <c r="B279" t="s">
        <v>14</v>
      </c>
      <c r="C279" t="s">
        <v>600</v>
      </c>
      <c r="D279" t="s">
        <v>627</v>
      </c>
      <c r="F279" t="s">
        <v>628</v>
      </c>
      <c r="G279" t="s">
        <v>629</v>
      </c>
      <c r="H279" t="s">
        <v>108</v>
      </c>
      <c r="I279" t="s">
        <v>49</v>
      </c>
      <c r="J279" t="s">
        <v>21</v>
      </c>
      <c r="M279" t="s">
        <v>30</v>
      </c>
    </row>
    <row r="280" spans="1:13" x14ac:dyDescent="0.2">
      <c r="A280" t="s">
        <v>13</v>
      </c>
      <c r="B280" t="s">
        <v>14</v>
      </c>
      <c r="C280" t="s">
        <v>15</v>
      </c>
      <c r="D280" t="s">
        <v>595</v>
      </c>
      <c r="F280" t="s">
        <v>630</v>
      </c>
      <c r="G280" t="s">
        <v>631</v>
      </c>
      <c r="H280" t="s">
        <v>48</v>
      </c>
      <c r="I280" t="s">
        <v>28</v>
      </c>
      <c r="J280" t="s">
        <v>29</v>
      </c>
      <c r="M280" t="s">
        <v>36</v>
      </c>
    </row>
    <row r="281" spans="1:13" x14ac:dyDescent="0.2">
      <c r="A281" t="s">
        <v>13</v>
      </c>
      <c r="B281" t="s">
        <v>14</v>
      </c>
      <c r="C281" t="s">
        <v>15</v>
      </c>
      <c r="D281" t="s">
        <v>632</v>
      </c>
      <c r="F281" t="s">
        <v>633</v>
      </c>
      <c r="G281" t="s">
        <v>18</v>
      </c>
      <c r="H281" t="s">
        <v>108</v>
      </c>
      <c r="I281" t="s">
        <v>41</v>
      </c>
      <c r="J281" t="s">
        <v>29</v>
      </c>
      <c r="M281" t="s">
        <v>30</v>
      </c>
    </row>
    <row r="282" spans="1:13" x14ac:dyDescent="0.2">
      <c r="A282" t="s">
        <v>13</v>
      </c>
      <c r="B282" t="s">
        <v>14</v>
      </c>
      <c r="C282" t="s">
        <v>600</v>
      </c>
      <c r="D282" t="s">
        <v>627</v>
      </c>
      <c r="F282" t="s">
        <v>634</v>
      </c>
      <c r="G282" t="s">
        <v>635</v>
      </c>
      <c r="H282" t="s">
        <v>108</v>
      </c>
      <c r="I282" t="s">
        <v>20</v>
      </c>
      <c r="J282" t="s">
        <v>21</v>
      </c>
      <c r="M282" t="s">
        <v>30</v>
      </c>
    </row>
    <row r="283" spans="1:13" x14ac:dyDescent="0.2">
      <c r="A283" t="s">
        <v>13</v>
      </c>
      <c r="B283" t="s">
        <v>14</v>
      </c>
      <c r="C283" t="s">
        <v>636</v>
      </c>
      <c r="D283" t="s">
        <v>637</v>
      </c>
      <c r="F283" t="s">
        <v>638</v>
      </c>
      <c r="G283" t="s">
        <v>639</v>
      </c>
      <c r="H283" t="s">
        <v>108</v>
      </c>
      <c r="I283" t="s">
        <v>20</v>
      </c>
      <c r="J283" t="s">
        <v>29</v>
      </c>
      <c r="M283" t="s">
        <v>36</v>
      </c>
    </row>
    <row r="284" spans="1:13" x14ac:dyDescent="0.2">
      <c r="A284" t="s">
        <v>13</v>
      </c>
      <c r="B284" t="s">
        <v>14</v>
      </c>
      <c r="C284" t="s">
        <v>607</v>
      </c>
      <c r="D284" t="s">
        <v>608</v>
      </c>
      <c r="F284" t="s">
        <v>640</v>
      </c>
      <c r="G284" t="s">
        <v>641</v>
      </c>
      <c r="H284" t="s">
        <v>108</v>
      </c>
      <c r="I284" t="s">
        <v>20</v>
      </c>
      <c r="J284" t="s">
        <v>29</v>
      </c>
      <c r="M284" t="s">
        <v>30</v>
      </c>
    </row>
    <row r="285" spans="1:13" x14ac:dyDescent="0.2">
      <c r="A285" t="s">
        <v>13</v>
      </c>
      <c r="B285" t="s">
        <v>14</v>
      </c>
      <c r="C285" t="s">
        <v>607</v>
      </c>
      <c r="D285" t="s">
        <v>608</v>
      </c>
      <c r="F285" t="s">
        <v>642</v>
      </c>
      <c r="G285" t="s">
        <v>643</v>
      </c>
      <c r="H285" t="s">
        <v>108</v>
      </c>
      <c r="I285" t="s">
        <v>20</v>
      </c>
      <c r="J285" t="s">
        <v>29</v>
      </c>
      <c r="M285" t="s">
        <v>36</v>
      </c>
    </row>
    <row r="286" spans="1:13" x14ac:dyDescent="0.2">
      <c r="A286" t="s">
        <v>13</v>
      </c>
      <c r="B286" t="s">
        <v>14</v>
      </c>
      <c r="C286" t="s">
        <v>15</v>
      </c>
      <c r="D286" t="s">
        <v>595</v>
      </c>
      <c r="F286" t="s">
        <v>644</v>
      </c>
      <c r="G286" t="s">
        <v>645</v>
      </c>
      <c r="H286" t="s">
        <v>108</v>
      </c>
      <c r="I286" t="s">
        <v>41</v>
      </c>
      <c r="J286" t="s">
        <v>29</v>
      </c>
      <c r="M286" t="s">
        <v>30</v>
      </c>
    </row>
    <row r="287" spans="1:13" x14ac:dyDescent="0.2">
      <c r="A287" t="s">
        <v>13</v>
      </c>
      <c r="B287" t="s">
        <v>14</v>
      </c>
      <c r="C287" t="s">
        <v>607</v>
      </c>
      <c r="D287" t="s">
        <v>646</v>
      </c>
      <c r="F287" t="s">
        <v>647</v>
      </c>
      <c r="G287" t="s">
        <v>648</v>
      </c>
      <c r="H287" t="s">
        <v>108</v>
      </c>
      <c r="I287" t="s">
        <v>20</v>
      </c>
      <c r="J287" t="s">
        <v>21</v>
      </c>
      <c r="M287" t="s">
        <v>30</v>
      </c>
    </row>
    <row r="288" spans="1:13" x14ac:dyDescent="0.2">
      <c r="A288" t="s">
        <v>13</v>
      </c>
      <c r="B288" t="s">
        <v>14</v>
      </c>
      <c r="C288" t="s">
        <v>15</v>
      </c>
      <c r="D288" t="s">
        <v>595</v>
      </c>
      <c r="F288" t="s">
        <v>649</v>
      </c>
      <c r="G288" t="s">
        <v>18</v>
      </c>
      <c r="H288" t="s">
        <v>108</v>
      </c>
      <c r="I288" t="s">
        <v>28</v>
      </c>
      <c r="J288" t="s">
        <v>172</v>
      </c>
      <c r="M288" t="s">
        <v>36</v>
      </c>
    </row>
    <row r="289" spans="1:13" x14ac:dyDescent="0.2">
      <c r="A289" t="s">
        <v>13</v>
      </c>
      <c r="B289" t="s">
        <v>14</v>
      </c>
      <c r="C289" t="s">
        <v>636</v>
      </c>
      <c r="D289" t="s">
        <v>650</v>
      </c>
      <c r="F289" t="s">
        <v>651</v>
      </c>
      <c r="G289" t="s">
        <v>652</v>
      </c>
      <c r="H289" t="s">
        <v>108</v>
      </c>
      <c r="I289" t="s">
        <v>41</v>
      </c>
      <c r="J289" t="s">
        <v>172</v>
      </c>
      <c r="M289" t="s">
        <v>30</v>
      </c>
    </row>
    <row r="290" spans="1:13" x14ac:dyDescent="0.2">
      <c r="A290" t="s">
        <v>13</v>
      </c>
      <c r="B290" t="s">
        <v>14</v>
      </c>
      <c r="C290" t="s">
        <v>15</v>
      </c>
      <c r="D290" t="s">
        <v>653</v>
      </c>
      <c r="F290" t="s">
        <v>654</v>
      </c>
      <c r="G290" t="s">
        <v>655</v>
      </c>
      <c r="H290" t="s">
        <v>108</v>
      </c>
      <c r="I290" t="s">
        <v>41</v>
      </c>
      <c r="J290" t="s">
        <v>29</v>
      </c>
      <c r="M290" t="s">
        <v>36</v>
      </c>
    </row>
    <row r="291" spans="1:13" x14ac:dyDescent="0.2">
      <c r="A291" t="s">
        <v>13</v>
      </c>
      <c r="B291" t="s">
        <v>14</v>
      </c>
      <c r="C291" t="s">
        <v>607</v>
      </c>
      <c r="D291" t="s">
        <v>656</v>
      </c>
      <c r="F291" t="s">
        <v>657</v>
      </c>
      <c r="G291" t="s">
        <v>658</v>
      </c>
      <c r="H291" t="s">
        <v>115</v>
      </c>
      <c r="I291" t="s">
        <v>49</v>
      </c>
      <c r="J291" t="s">
        <v>29</v>
      </c>
      <c r="M291" t="s">
        <v>36</v>
      </c>
    </row>
    <row r="292" spans="1:13" x14ac:dyDescent="0.2">
      <c r="A292" t="s">
        <v>13</v>
      </c>
      <c r="B292" t="s">
        <v>14</v>
      </c>
      <c r="C292" t="s">
        <v>15</v>
      </c>
      <c r="D292" t="s">
        <v>595</v>
      </c>
      <c r="F292" t="s">
        <v>659</v>
      </c>
      <c r="G292" t="s">
        <v>18</v>
      </c>
      <c r="H292" t="s">
        <v>115</v>
      </c>
      <c r="I292" t="s">
        <v>20</v>
      </c>
      <c r="J292" t="s">
        <v>29</v>
      </c>
      <c r="M292" t="s">
        <v>36</v>
      </c>
    </row>
    <row r="293" spans="1:13" x14ac:dyDescent="0.2">
      <c r="A293" t="s">
        <v>13</v>
      </c>
      <c r="B293" t="s">
        <v>14</v>
      </c>
      <c r="C293" t="s">
        <v>15</v>
      </c>
      <c r="D293" t="s">
        <v>595</v>
      </c>
      <c r="F293" t="s">
        <v>660</v>
      </c>
      <c r="G293" t="s">
        <v>18</v>
      </c>
      <c r="H293" t="s">
        <v>115</v>
      </c>
      <c r="I293" t="s">
        <v>28</v>
      </c>
      <c r="J293" t="s">
        <v>29</v>
      </c>
      <c r="M293" t="s">
        <v>30</v>
      </c>
    </row>
    <row r="294" spans="1:13" x14ac:dyDescent="0.2">
      <c r="A294" t="s">
        <v>13</v>
      </c>
      <c r="B294" t="s">
        <v>14</v>
      </c>
      <c r="C294" t="s">
        <v>607</v>
      </c>
      <c r="D294" t="s">
        <v>608</v>
      </c>
      <c r="F294" t="s">
        <v>661</v>
      </c>
      <c r="G294" t="s">
        <v>662</v>
      </c>
      <c r="H294" t="s">
        <v>115</v>
      </c>
      <c r="I294" t="s">
        <v>41</v>
      </c>
      <c r="J294" t="s">
        <v>29</v>
      </c>
      <c r="M294" t="s">
        <v>36</v>
      </c>
    </row>
    <row r="295" spans="1:13" x14ac:dyDescent="0.2">
      <c r="A295" t="s">
        <v>13</v>
      </c>
      <c r="B295" t="s">
        <v>14</v>
      </c>
      <c r="C295" t="s">
        <v>607</v>
      </c>
      <c r="D295" t="s">
        <v>663</v>
      </c>
      <c r="F295" t="s">
        <v>664</v>
      </c>
      <c r="G295" t="s">
        <v>665</v>
      </c>
      <c r="H295" t="s">
        <v>115</v>
      </c>
      <c r="I295" t="s">
        <v>20</v>
      </c>
      <c r="J295" t="s">
        <v>21</v>
      </c>
      <c r="M295" t="s">
        <v>30</v>
      </c>
    </row>
    <row r="296" spans="1:13" x14ac:dyDescent="0.2">
      <c r="A296" t="s">
        <v>13</v>
      </c>
      <c r="B296" t="s">
        <v>14</v>
      </c>
      <c r="C296" t="s">
        <v>607</v>
      </c>
      <c r="D296" t="s">
        <v>608</v>
      </c>
      <c r="F296" t="s">
        <v>666</v>
      </c>
      <c r="G296" t="s">
        <v>667</v>
      </c>
      <c r="H296" t="s">
        <v>115</v>
      </c>
      <c r="I296" t="s">
        <v>20</v>
      </c>
      <c r="J296" t="s">
        <v>29</v>
      </c>
      <c r="M296" t="s">
        <v>36</v>
      </c>
    </row>
    <row r="297" spans="1:13" x14ac:dyDescent="0.2">
      <c r="A297" t="s">
        <v>13</v>
      </c>
      <c r="B297" t="s">
        <v>14</v>
      </c>
      <c r="C297" t="s">
        <v>15</v>
      </c>
      <c r="D297" t="s">
        <v>668</v>
      </c>
      <c r="F297" t="s">
        <v>669</v>
      </c>
      <c r="G297" t="s">
        <v>670</v>
      </c>
      <c r="H297" t="s">
        <v>115</v>
      </c>
      <c r="I297" t="s">
        <v>49</v>
      </c>
      <c r="J297" t="s">
        <v>21</v>
      </c>
      <c r="M297" t="s">
        <v>30</v>
      </c>
    </row>
    <row r="298" spans="1:13" x14ac:dyDescent="0.2">
      <c r="A298" t="s">
        <v>13</v>
      </c>
      <c r="B298" t="s">
        <v>14</v>
      </c>
      <c r="C298" t="s">
        <v>604</v>
      </c>
      <c r="D298" t="s">
        <v>671</v>
      </c>
      <c r="F298" t="s">
        <v>672</v>
      </c>
      <c r="G298" t="s">
        <v>673</v>
      </c>
      <c r="H298" t="s">
        <v>115</v>
      </c>
      <c r="I298" t="s">
        <v>20</v>
      </c>
      <c r="J298" t="s">
        <v>29</v>
      </c>
      <c r="M298" t="s">
        <v>36</v>
      </c>
    </row>
    <row r="299" spans="1:13" x14ac:dyDescent="0.2">
      <c r="A299" t="s">
        <v>13</v>
      </c>
      <c r="B299" t="s">
        <v>14</v>
      </c>
      <c r="C299" t="s">
        <v>591</v>
      </c>
      <c r="D299" t="s">
        <v>674</v>
      </c>
      <c r="F299" t="s">
        <v>675</v>
      </c>
      <c r="G299" t="s">
        <v>676</v>
      </c>
      <c r="H299" t="s">
        <v>115</v>
      </c>
      <c r="I299" t="s">
        <v>41</v>
      </c>
      <c r="J299" t="s">
        <v>29</v>
      </c>
      <c r="M299" t="s">
        <v>36</v>
      </c>
    </row>
    <row r="300" spans="1:13" x14ac:dyDescent="0.2">
      <c r="A300" t="s">
        <v>13</v>
      </c>
      <c r="B300" t="s">
        <v>14</v>
      </c>
      <c r="C300" t="s">
        <v>636</v>
      </c>
      <c r="D300" t="s">
        <v>677</v>
      </c>
      <c r="F300" t="s">
        <v>678</v>
      </c>
      <c r="G300" t="s">
        <v>679</v>
      </c>
      <c r="H300" t="s">
        <v>128</v>
      </c>
      <c r="I300" t="s">
        <v>41</v>
      </c>
      <c r="J300" t="s">
        <v>172</v>
      </c>
      <c r="M300" t="s">
        <v>30</v>
      </c>
    </row>
    <row r="301" spans="1:13" x14ac:dyDescent="0.2">
      <c r="A301" t="s">
        <v>13</v>
      </c>
      <c r="B301" t="s">
        <v>14</v>
      </c>
      <c r="C301" t="s">
        <v>636</v>
      </c>
      <c r="D301" t="s">
        <v>680</v>
      </c>
      <c r="F301" t="s">
        <v>18</v>
      </c>
      <c r="G301" t="s">
        <v>681</v>
      </c>
      <c r="H301" t="s">
        <v>115</v>
      </c>
      <c r="I301" t="s">
        <v>28</v>
      </c>
      <c r="J301" t="s">
        <v>29</v>
      </c>
      <c r="M301" t="s">
        <v>30</v>
      </c>
    </row>
    <row r="302" spans="1:13" x14ac:dyDescent="0.2">
      <c r="A302" t="s">
        <v>13</v>
      </c>
      <c r="B302" t="s">
        <v>14</v>
      </c>
      <c r="C302" t="s">
        <v>604</v>
      </c>
      <c r="D302" t="s">
        <v>682</v>
      </c>
      <c r="F302" t="s">
        <v>18</v>
      </c>
      <c r="G302" t="s">
        <v>683</v>
      </c>
      <c r="H302" t="s">
        <v>115</v>
      </c>
      <c r="I302" t="s">
        <v>20</v>
      </c>
      <c r="J302" t="s">
        <v>29</v>
      </c>
      <c r="M302" t="s">
        <v>30</v>
      </c>
    </row>
    <row r="303" spans="1:13" x14ac:dyDescent="0.2">
      <c r="A303" t="s">
        <v>13</v>
      </c>
      <c r="B303" t="s">
        <v>14</v>
      </c>
      <c r="C303" t="s">
        <v>15</v>
      </c>
      <c r="D303" t="s">
        <v>595</v>
      </c>
      <c r="F303" t="s">
        <v>684</v>
      </c>
      <c r="G303" t="s">
        <v>685</v>
      </c>
      <c r="H303" t="s">
        <v>115</v>
      </c>
      <c r="I303" t="s">
        <v>20</v>
      </c>
      <c r="J303" t="s">
        <v>29</v>
      </c>
      <c r="M303" t="s">
        <v>30</v>
      </c>
    </row>
    <row r="304" spans="1:13" x14ac:dyDescent="0.2">
      <c r="A304" t="s">
        <v>13</v>
      </c>
      <c r="B304" t="s">
        <v>14</v>
      </c>
      <c r="C304" t="s">
        <v>600</v>
      </c>
      <c r="D304" t="s">
        <v>686</v>
      </c>
      <c r="F304" t="s">
        <v>687</v>
      </c>
      <c r="G304" t="s">
        <v>688</v>
      </c>
      <c r="H304" t="s">
        <v>128</v>
      </c>
      <c r="I304" t="s">
        <v>20</v>
      </c>
      <c r="J304" t="s">
        <v>29</v>
      </c>
      <c r="M304" t="s">
        <v>36</v>
      </c>
    </row>
    <row r="305" spans="1:13" x14ac:dyDescent="0.2">
      <c r="A305" t="s">
        <v>13</v>
      </c>
      <c r="B305" t="s">
        <v>14</v>
      </c>
      <c r="C305" t="s">
        <v>15</v>
      </c>
      <c r="D305" t="s">
        <v>689</v>
      </c>
      <c r="F305" t="s">
        <v>690</v>
      </c>
      <c r="G305" t="s">
        <v>691</v>
      </c>
      <c r="H305" t="s">
        <v>128</v>
      </c>
      <c r="I305" t="s">
        <v>28</v>
      </c>
      <c r="J305" t="s">
        <v>21</v>
      </c>
      <c r="M305" t="s">
        <v>30</v>
      </c>
    </row>
    <row r="306" spans="1:13" x14ac:dyDescent="0.2">
      <c r="A306" t="s">
        <v>13</v>
      </c>
      <c r="B306" t="s">
        <v>14</v>
      </c>
      <c r="C306" t="s">
        <v>15</v>
      </c>
      <c r="D306" t="s">
        <v>595</v>
      </c>
      <c r="F306" t="s">
        <v>692</v>
      </c>
      <c r="G306" t="s">
        <v>18</v>
      </c>
      <c r="H306" t="s">
        <v>128</v>
      </c>
      <c r="I306" t="s">
        <v>49</v>
      </c>
      <c r="J306" t="s">
        <v>29</v>
      </c>
      <c r="M306" t="s">
        <v>36</v>
      </c>
    </row>
    <row r="307" spans="1:13" x14ac:dyDescent="0.2">
      <c r="A307" t="s">
        <v>13</v>
      </c>
      <c r="B307" t="s">
        <v>14</v>
      </c>
      <c r="C307" t="s">
        <v>15</v>
      </c>
      <c r="D307" t="s">
        <v>595</v>
      </c>
      <c r="F307" t="s">
        <v>693</v>
      </c>
      <c r="G307" t="s">
        <v>18</v>
      </c>
      <c r="H307" t="s">
        <v>128</v>
      </c>
      <c r="I307" t="s">
        <v>20</v>
      </c>
      <c r="J307" t="s">
        <v>29</v>
      </c>
      <c r="M307" t="s">
        <v>30</v>
      </c>
    </row>
    <row r="308" spans="1:13" x14ac:dyDescent="0.2">
      <c r="A308" t="s">
        <v>13</v>
      </c>
      <c r="B308" t="s">
        <v>14</v>
      </c>
      <c r="C308" t="s">
        <v>15</v>
      </c>
      <c r="D308" t="s">
        <v>694</v>
      </c>
      <c r="F308" t="s">
        <v>695</v>
      </c>
      <c r="G308" t="s">
        <v>18</v>
      </c>
      <c r="H308" t="s">
        <v>128</v>
      </c>
      <c r="I308" t="s">
        <v>49</v>
      </c>
      <c r="J308" t="s">
        <v>29</v>
      </c>
      <c r="M308" t="s">
        <v>30</v>
      </c>
    </row>
    <row r="309" spans="1:13" x14ac:dyDescent="0.2">
      <c r="A309" t="s">
        <v>13</v>
      </c>
      <c r="B309" t="s">
        <v>14</v>
      </c>
      <c r="C309" t="s">
        <v>600</v>
      </c>
      <c r="D309" t="s">
        <v>696</v>
      </c>
      <c r="F309" t="s">
        <v>697</v>
      </c>
      <c r="G309" t="s">
        <v>18</v>
      </c>
      <c r="H309" t="s">
        <v>128</v>
      </c>
      <c r="I309" t="s">
        <v>49</v>
      </c>
      <c r="J309" t="s">
        <v>29</v>
      </c>
      <c r="M309" t="s">
        <v>36</v>
      </c>
    </row>
    <row r="310" spans="1:13" x14ac:dyDescent="0.2">
      <c r="A310" t="s">
        <v>13</v>
      </c>
      <c r="B310" t="s">
        <v>14</v>
      </c>
      <c r="C310" t="s">
        <v>15</v>
      </c>
      <c r="D310" t="s">
        <v>698</v>
      </c>
      <c r="F310" t="s">
        <v>699</v>
      </c>
      <c r="G310" t="s">
        <v>18</v>
      </c>
      <c r="H310" t="s">
        <v>128</v>
      </c>
      <c r="I310" t="s">
        <v>20</v>
      </c>
      <c r="J310" t="s">
        <v>21</v>
      </c>
      <c r="M310" t="s">
        <v>30</v>
      </c>
    </row>
    <row r="311" spans="1:13" x14ac:dyDescent="0.2">
      <c r="A311" t="s">
        <v>13</v>
      </c>
      <c r="B311" t="s">
        <v>14</v>
      </c>
      <c r="C311" t="s">
        <v>607</v>
      </c>
      <c r="D311" t="s">
        <v>608</v>
      </c>
      <c r="F311" t="s">
        <v>700</v>
      </c>
      <c r="G311" t="s">
        <v>701</v>
      </c>
      <c r="H311" t="s">
        <v>209</v>
      </c>
      <c r="I311" t="s">
        <v>49</v>
      </c>
      <c r="J311" t="s">
        <v>74</v>
      </c>
      <c r="M311" t="s">
        <v>82</v>
      </c>
    </row>
    <row r="312" spans="1:13" x14ac:dyDescent="0.2">
      <c r="A312" t="s">
        <v>13</v>
      </c>
      <c r="B312" t="s">
        <v>14</v>
      </c>
      <c r="C312" t="s">
        <v>15</v>
      </c>
      <c r="D312" t="s">
        <v>595</v>
      </c>
      <c r="F312" t="s">
        <v>702</v>
      </c>
      <c r="G312" t="s">
        <v>18</v>
      </c>
      <c r="H312" t="s">
        <v>209</v>
      </c>
      <c r="I312" t="s">
        <v>28</v>
      </c>
      <c r="J312" t="s">
        <v>29</v>
      </c>
      <c r="M312" t="s">
        <v>36</v>
      </c>
    </row>
    <row r="313" spans="1:13" x14ac:dyDescent="0.2">
      <c r="A313" t="s">
        <v>13</v>
      </c>
      <c r="B313" t="s">
        <v>14</v>
      </c>
      <c r="C313" t="s">
        <v>636</v>
      </c>
      <c r="D313" t="s">
        <v>703</v>
      </c>
      <c r="F313" t="s">
        <v>18</v>
      </c>
      <c r="G313" t="s">
        <v>704</v>
      </c>
      <c r="H313" t="s">
        <v>209</v>
      </c>
      <c r="I313" t="s">
        <v>20</v>
      </c>
      <c r="J313" t="s">
        <v>29</v>
      </c>
      <c r="M313" t="s">
        <v>30</v>
      </c>
    </row>
    <row r="314" spans="1:13" x14ac:dyDescent="0.2">
      <c r="A314" t="s">
        <v>13</v>
      </c>
      <c r="B314" t="s">
        <v>14</v>
      </c>
      <c r="C314" t="s">
        <v>15</v>
      </c>
      <c r="D314" t="s">
        <v>705</v>
      </c>
      <c r="F314" t="s">
        <v>706</v>
      </c>
      <c r="G314" t="s">
        <v>707</v>
      </c>
      <c r="H314" t="s">
        <v>209</v>
      </c>
      <c r="I314" t="s">
        <v>20</v>
      </c>
      <c r="J314" t="s">
        <v>74</v>
      </c>
      <c r="M314" t="s">
        <v>36</v>
      </c>
    </row>
    <row r="315" spans="1:13" x14ac:dyDescent="0.2">
      <c r="A315" t="s">
        <v>13</v>
      </c>
      <c r="B315" t="s">
        <v>14</v>
      </c>
      <c r="C315" t="s">
        <v>607</v>
      </c>
      <c r="D315" t="s">
        <v>708</v>
      </c>
      <c r="F315" t="s">
        <v>709</v>
      </c>
      <c r="G315" t="s">
        <v>710</v>
      </c>
      <c r="H315" t="s">
        <v>209</v>
      </c>
      <c r="I315" t="s">
        <v>49</v>
      </c>
      <c r="J315" t="s">
        <v>29</v>
      </c>
      <c r="M315" t="s">
        <v>36</v>
      </c>
    </row>
    <row r="316" spans="1:13" x14ac:dyDescent="0.2">
      <c r="A316" t="s">
        <v>13</v>
      </c>
      <c r="B316" t="s">
        <v>14</v>
      </c>
      <c r="C316" t="s">
        <v>607</v>
      </c>
      <c r="D316" t="s">
        <v>608</v>
      </c>
      <c r="F316" t="s">
        <v>711</v>
      </c>
      <c r="G316" t="s">
        <v>712</v>
      </c>
      <c r="H316" t="s">
        <v>209</v>
      </c>
      <c r="I316" t="s">
        <v>28</v>
      </c>
      <c r="J316" t="s">
        <v>29</v>
      </c>
      <c r="M316" t="s">
        <v>30</v>
      </c>
    </row>
    <row r="317" spans="1:13" x14ac:dyDescent="0.2">
      <c r="A317" t="s">
        <v>13</v>
      </c>
      <c r="B317" t="s">
        <v>14</v>
      </c>
      <c r="C317" t="s">
        <v>600</v>
      </c>
      <c r="D317" t="s">
        <v>627</v>
      </c>
      <c r="F317" t="s">
        <v>543</v>
      </c>
      <c r="G317" t="s">
        <v>713</v>
      </c>
      <c r="H317" t="s">
        <v>19</v>
      </c>
      <c r="I317" t="s">
        <v>49</v>
      </c>
      <c r="J317" t="s">
        <v>29</v>
      </c>
      <c r="M317" t="s">
        <v>36</v>
      </c>
    </row>
    <row r="318" spans="1:13" x14ac:dyDescent="0.2">
      <c r="A318" t="s">
        <v>13</v>
      </c>
      <c r="B318" t="s">
        <v>14</v>
      </c>
      <c r="C318" t="s">
        <v>15</v>
      </c>
      <c r="D318" t="s">
        <v>714</v>
      </c>
      <c r="F318" t="s">
        <v>715</v>
      </c>
      <c r="G318" t="s">
        <v>482</v>
      </c>
      <c r="H318" t="s">
        <v>19</v>
      </c>
      <c r="I318" t="s">
        <v>41</v>
      </c>
      <c r="J318" t="s">
        <v>29</v>
      </c>
      <c r="M318" t="s">
        <v>30</v>
      </c>
    </row>
    <row r="319" spans="1:13" x14ac:dyDescent="0.2">
      <c r="A319" t="s">
        <v>13</v>
      </c>
      <c r="B319" t="s">
        <v>14</v>
      </c>
      <c r="C319" t="s">
        <v>15</v>
      </c>
      <c r="D319" t="s">
        <v>716</v>
      </c>
      <c r="F319" t="s">
        <v>717</v>
      </c>
      <c r="G319" t="s">
        <v>482</v>
      </c>
      <c r="H319" t="s">
        <v>19</v>
      </c>
      <c r="I319" t="s">
        <v>49</v>
      </c>
      <c r="J319" t="s">
        <v>29</v>
      </c>
      <c r="M319" t="s">
        <v>30</v>
      </c>
    </row>
    <row r="320" spans="1:13" x14ac:dyDescent="0.2">
      <c r="A320" t="s">
        <v>13</v>
      </c>
      <c r="B320" t="s">
        <v>14</v>
      </c>
      <c r="C320" t="s">
        <v>600</v>
      </c>
      <c r="D320" t="s">
        <v>718</v>
      </c>
      <c r="F320" t="s">
        <v>543</v>
      </c>
      <c r="G320" t="s">
        <v>719</v>
      </c>
      <c r="H320" t="s">
        <v>19</v>
      </c>
      <c r="I320" t="s">
        <v>20</v>
      </c>
      <c r="J320" t="s">
        <v>172</v>
      </c>
      <c r="M320" t="s">
        <v>30</v>
      </c>
    </row>
    <row r="321" spans="1:13" x14ac:dyDescent="0.2">
      <c r="A321" t="s">
        <v>13</v>
      </c>
      <c r="B321" t="s">
        <v>14</v>
      </c>
      <c r="C321" t="s">
        <v>607</v>
      </c>
      <c r="D321" t="s">
        <v>720</v>
      </c>
      <c r="F321" t="s">
        <v>721</v>
      </c>
      <c r="G321" t="s">
        <v>722</v>
      </c>
      <c r="H321" t="s">
        <v>228</v>
      </c>
      <c r="I321" t="s">
        <v>28</v>
      </c>
      <c r="J321" t="s">
        <v>29</v>
      </c>
      <c r="M321" t="s">
        <v>36</v>
      </c>
    </row>
    <row r="322" spans="1:13" x14ac:dyDescent="0.2">
      <c r="A322" t="s">
        <v>13</v>
      </c>
      <c r="B322" t="s">
        <v>14</v>
      </c>
      <c r="C322" t="s">
        <v>15</v>
      </c>
      <c r="D322" t="s">
        <v>595</v>
      </c>
      <c r="F322" t="s">
        <v>723</v>
      </c>
      <c r="G322" t="s">
        <v>724</v>
      </c>
      <c r="H322" t="s">
        <v>248</v>
      </c>
      <c r="I322" t="s">
        <v>49</v>
      </c>
      <c r="J322" t="s">
        <v>29</v>
      </c>
      <c r="M322" t="s">
        <v>725</v>
      </c>
    </row>
    <row r="323" spans="1:13" x14ac:dyDescent="0.2">
      <c r="A323" t="s">
        <v>13</v>
      </c>
      <c r="B323" t="s">
        <v>14</v>
      </c>
      <c r="C323" t="s">
        <v>15</v>
      </c>
      <c r="D323" t="s">
        <v>595</v>
      </c>
      <c r="F323" t="s">
        <v>726</v>
      </c>
      <c r="G323" t="s">
        <v>18</v>
      </c>
      <c r="H323" t="s">
        <v>727</v>
      </c>
      <c r="I323" t="s">
        <v>20</v>
      </c>
      <c r="J323" t="s">
        <v>29</v>
      </c>
      <c r="M323" t="s">
        <v>30</v>
      </c>
    </row>
    <row r="324" spans="1:13" x14ac:dyDescent="0.2">
      <c r="A324" t="s">
        <v>13</v>
      </c>
      <c r="B324" t="s">
        <v>14</v>
      </c>
      <c r="C324" t="s">
        <v>15</v>
      </c>
      <c r="D324" t="s">
        <v>595</v>
      </c>
      <c r="F324" t="s">
        <v>728</v>
      </c>
      <c r="G324" t="s">
        <v>18</v>
      </c>
      <c r="H324" t="s">
        <v>256</v>
      </c>
      <c r="I324" t="s">
        <v>49</v>
      </c>
      <c r="J324" t="s">
        <v>29</v>
      </c>
      <c r="M324" t="s">
        <v>36</v>
      </c>
    </row>
    <row r="325" spans="1:13" x14ac:dyDescent="0.2">
      <c r="A325" t="s">
        <v>13</v>
      </c>
      <c r="B325" t="s">
        <v>14</v>
      </c>
      <c r="C325" t="s">
        <v>607</v>
      </c>
      <c r="D325" t="s">
        <v>729</v>
      </c>
      <c r="F325" t="s">
        <v>18</v>
      </c>
      <c r="G325" t="s">
        <v>730</v>
      </c>
      <c r="H325" t="s">
        <v>256</v>
      </c>
      <c r="I325" t="s">
        <v>20</v>
      </c>
      <c r="J325" t="s">
        <v>29</v>
      </c>
      <c r="M325" t="s">
        <v>30</v>
      </c>
    </row>
    <row r="326" spans="1:13" x14ac:dyDescent="0.2">
      <c r="A326" t="s">
        <v>13</v>
      </c>
      <c r="B326" t="s">
        <v>14</v>
      </c>
      <c r="C326" t="s">
        <v>607</v>
      </c>
      <c r="D326" t="s">
        <v>731</v>
      </c>
      <c r="F326" t="s">
        <v>732</v>
      </c>
      <c r="G326" t="s">
        <v>733</v>
      </c>
      <c r="H326" t="s">
        <v>256</v>
      </c>
      <c r="I326" t="s">
        <v>49</v>
      </c>
      <c r="J326" t="s">
        <v>29</v>
      </c>
      <c r="M326" t="s">
        <v>30</v>
      </c>
    </row>
    <row r="327" spans="1:13" x14ac:dyDescent="0.2">
      <c r="A327" t="s">
        <v>13</v>
      </c>
      <c r="B327" t="s">
        <v>14</v>
      </c>
      <c r="C327" t="s">
        <v>15</v>
      </c>
      <c r="D327" t="s">
        <v>734</v>
      </c>
      <c r="F327" t="s">
        <v>735</v>
      </c>
      <c r="G327" t="s">
        <v>736</v>
      </c>
      <c r="H327" t="s">
        <v>256</v>
      </c>
      <c r="I327" t="s">
        <v>41</v>
      </c>
      <c r="J327" t="s">
        <v>74</v>
      </c>
      <c r="M327" t="s">
        <v>30</v>
      </c>
    </row>
    <row r="328" spans="1:13" x14ac:dyDescent="0.2">
      <c r="A328" t="s">
        <v>13</v>
      </c>
      <c r="B328" t="s">
        <v>14</v>
      </c>
      <c r="C328" t="s">
        <v>15</v>
      </c>
      <c r="D328" t="s">
        <v>737</v>
      </c>
      <c r="F328" t="s">
        <v>738</v>
      </c>
      <c r="G328" t="s">
        <v>482</v>
      </c>
      <c r="H328" t="s">
        <v>254</v>
      </c>
      <c r="I328" t="s">
        <v>49</v>
      </c>
      <c r="J328" t="s">
        <v>29</v>
      </c>
      <c r="M328" t="s">
        <v>30</v>
      </c>
    </row>
    <row r="329" spans="1:13" x14ac:dyDescent="0.2">
      <c r="A329" t="s">
        <v>13</v>
      </c>
      <c r="B329" t="s">
        <v>14</v>
      </c>
      <c r="C329" t="s">
        <v>607</v>
      </c>
      <c r="D329" t="s">
        <v>608</v>
      </c>
      <c r="F329" t="s">
        <v>739</v>
      </c>
      <c r="G329" t="s">
        <v>740</v>
      </c>
      <c r="H329" t="s">
        <v>254</v>
      </c>
      <c r="I329" t="s">
        <v>28</v>
      </c>
      <c r="J329" t="s">
        <v>29</v>
      </c>
      <c r="M329" t="s">
        <v>30</v>
      </c>
    </row>
    <row r="330" spans="1:13" x14ac:dyDescent="0.2">
      <c r="A330" t="s">
        <v>13</v>
      </c>
      <c r="B330" t="s">
        <v>14</v>
      </c>
      <c r="C330" t="s">
        <v>615</v>
      </c>
      <c r="D330" t="s">
        <v>674</v>
      </c>
      <c r="F330" t="s">
        <v>18</v>
      </c>
      <c r="G330" t="s">
        <v>741</v>
      </c>
      <c r="H330" t="s">
        <v>261</v>
      </c>
      <c r="I330" t="s">
        <v>20</v>
      </c>
      <c r="J330" t="s">
        <v>29</v>
      </c>
      <c r="M330" t="s">
        <v>742</v>
      </c>
    </row>
    <row r="331" spans="1:13" x14ac:dyDescent="0.2">
      <c r="A331" t="s">
        <v>13</v>
      </c>
      <c r="B331" t="s">
        <v>14</v>
      </c>
      <c r="C331" t="s">
        <v>600</v>
      </c>
      <c r="D331" t="s">
        <v>743</v>
      </c>
      <c r="F331" t="s">
        <v>744</v>
      </c>
      <c r="G331" t="s">
        <v>745</v>
      </c>
      <c r="H331" t="s">
        <v>261</v>
      </c>
      <c r="I331" t="s">
        <v>28</v>
      </c>
      <c r="J331" t="s">
        <v>172</v>
      </c>
      <c r="M331" t="s">
        <v>30</v>
      </c>
    </row>
    <row r="332" spans="1:13" x14ac:dyDescent="0.2">
      <c r="A332" t="s">
        <v>13</v>
      </c>
      <c r="B332" t="s">
        <v>14</v>
      </c>
      <c r="C332" t="s">
        <v>607</v>
      </c>
      <c r="D332" t="s">
        <v>746</v>
      </c>
      <c r="F332" t="s">
        <v>18</v>
      </c>
      <c r="G332" t="s">
        <v>747</v>
      </c>
      <c r="H332" t="s">
        <v>268</v>
      </c>
      <c r="I332" t="s">
        <v>20</v>
      </c>
      <c r="J332" t="s">
        <v>29</v>
      </c>
      <c r="M332" t="s">
        <v>36</v>
      </c>
    </row>
    <row r="333" spans="1:13" x14ac:dyDescent="0.2">
      <c r="A333" t="s">
        <v>13</v>
      </c>
      <c r="B333" t="s">
        <v>14</v>
      </c>
      <c r="C333" t="s">
        <v>15</v>
      </c>
      <c r="D333" t="s">
        <v>595</v>
      </c>
      <c r="F333" t="s">
        <v>748</v>
      </c>
      <c r="G333" t="s">
        <v>18</v>
      </c>
      <c r="H333" t="s">
        <v>268</v>
      </c>
      <c r="I333" t="s">
        <v>49</v>
      </c>
      <c r="J333" t="s">
        <v>29</v>
      </c>
      <c r="M333" t="s">
        <v>82</v>
      </c>
    </row>
    <row r="334" spans="1:13" x14ac:dyDescent="0.2">
      <c r="A334" t="s">
        <v>13</v>
      </c>
      <c r="B334" t="s">
        <v>14</v>
      </c>
      <c r="C334" t="s">
        <v>15</v>
      </c>
      <c r="D334" t="s">
        <v>595</v>
      </c>
      <c r="F334" t="s">
        <v>749</v>
      </c>
      <c r="G334" t="s">
        <v>750</v>
      </c>
      <c r="H334" t="s">
        <v>268</v>
      </c>
      <c r="I334" t="s">
        <v>20</v>
      </c>
      <c r="J334" t="s">
        <v>751</v>
      </c>
      <c r="M334" t="s">
        <v>30</v>
      </c>
    </row>
    <row r="335" spans="1:13" x14ac:dyDescent="0.2">
      <c r="A335" t="s">
        <v>13</v>
      </c>
      <c r="B335" t="s">
        <v>14</v>
      </c>
      <c r="C335" t="s">
        <v>615</v>
      </c>
      <c r="D335" t="s">
        <v>752</v>
      </c>
      <c r="F335" t="s">
        <v>18</v>
      </c>
      <c r="G335" t="s">
        <v>753</v>
      </c>
      <c r="H335" t="s">
        <v>268</v>
      </c>
      <c r="I335" t="s">
        <v>49</v>
      </c>
      <c r="J335" t="s">
        <v>29</v>
      </c>
      <c r="M335" t="s">
        <v>36</v>
      </c>
    </row>
    <row r="336" spans="1:13" x14ac:dyDescent="0.2">
      <c r="A336" t="s">
        <v>13</v>
      </c>
      <c r="B336" t="s">
        <v>14</v>
      </c>
      <c r="C336" t="s">
        <v>15</v>
      </c>
      <c r="D336" t="s">
        <v>595</v>
      </c>
      <c r="F336" t="s">
        <v>754</v>
      </c>
      <c r="G336" t="s">
        <v>18</v>
      </c>
      <c r="H336" t="s">
        <v>268</v>
      </c>
      <c r="I336" t="s">
        <v>28</v>
      </c>
      <c r="J336" t="s">
        <v>29</v>
      </c>
      <c r="M336" t="s">
        <v>30</v>
      </c>
    </row>
    <row r="337" spans="1:13" x14ac:dyDescent="0.2">
      <c r="A337" t="s">
        <v>13</v>
      </c>
      <c r="B337" t="s">
        <v>14</v>
      </c>
      <c r="C337" t="s">
        <v>600</v>
      </c>
      <c r="D337" t="s">
        <v>627</v>
      </c>
      <c r="F337" t="s">
        <v>755</v>
      </c>
      <c r="G337" t="s">
        <v>756</v>
      </c>
      <c r="H337" t="s">
        <v>272</v>
      </c>
      <c r="I337" t="s">
        <v>20</v>
      </c>
      <c r="J337" t="s">
        <v>29</v>
      </c>
      <c r="M337" t="s">
        <v>36</v>
      </c>
    </row>
    <row r="338" spans="1:13" x14ac:dyDescent="0.2">
      <c r="A338" t="s">
        <v>13</v>
      </c>
      <c r="B338" t="s">
        <v>14</v>
      </c>
      <c r="C338" t="s">
        <v>600</v>
      </c>
      <c r="D338" t="s">
        <v>757</v>
      </c>
      <c r="F338" t="s">
        <v>758</v>
      </c>
      <c r="G338" t="s">
        <v>759</v>
      </c>
      <c r="H338" t="s">
        <v>272</v>
      </c>
      <c r="I338" t="s">
        <v>20</v>
      </c>
      <c r="J338" t="s">
        <v>29</v>
      </c>
      <c r="M338" t="s">
        <v>36</v>
      </c>
    </row>
    <row r="339" spans="1:13" x14ac:dyDescent="0.2">
      <c r="A339" t="s">
        <v>13</v>
      </c>
      <c r="B339" t="s">
        <v>14</v>
      </c>
      <c r="C339" t="s">
        <v>15</v>
      </c>
      <c r="D339" t="s">
        <v>595</v>
      </c>
      <c r="F339" t="s">
        <v>760</v>
      </c>
      <c r="G339" t="s">
        <v>18</v>
      </c>
      <c r="H339" t="s">
        <v>272</v>
      </c>
      <c r="I339" t="s">
        <v>49</v>
      </c>
      <c r="J339" t="s">
        <v>29</v>
      </c>
      <c r="M339" t="s">
        <v>30</v>
      </c>
    </row>
    <row r="340" spans="1:13" x14ac:dyDescent="0.2">
      <c r="A340" t="s">
        <v>13</v>
      </c>
      <c r="B340" t="s">
        <v>14</v>
      </c>
      <c r="C340" t="s">
        <v>607</v>
      </c>
      <c r="D340" t="s">
        <v>761</v>
      </c>
      <c r="F340" t="s">
        <v>762</v>
      </c>
      <c r="G340" t="s">
        <v>763</v>
      </c>
      <c r="H340" t="s">
        <v>272</v>
      </c>
      <c r="I340" t="s">
        <v>20</v>
      </c>
      <c r="J340" t="s">
        <v>21</v>
      </c>
      <c r="M340" t="s">
        <v>764</v>
      </c>
    </row>
    <row r="341" spans="1:13" x14ac:dyDescent="0.2">
      <c r="A341" t="s">
        <v>13</v>
      </c>
      <c r="B341" t="s">
        <v>14</v>
      </c>
      <c r="C341" t="s">
        <v>607</v>
      </c>
      <c r="D341" t="s">
        <v>608</v>
      </c>
      <c r="F341" t="s">
        <v>765</v>
      </c>
      <c r="G341" t="s">
        <v>766</v>
      </c>
      <c r="H341" t="s">
        <v>272</v>
      </c>
      <c r="I341" t="s">
        <v>28</v>
      </c>
      <c r="J341" t="s">
        <v>29</v>
      </c>
      <c r="M341" t="s">
        <v>36</v>
      </c>
    </row>
    <row r="342" spans="1:13" x14ac:dyDescent="0.2">
      <c r="A342" t="s">
        <v>13</v>
      </c>
      <c r="B342" t="s">
        <v>14</v>
      </c>
      <c r="C342" t="s">
        <v>607</v>
      </c>
      <c r="D342" t="s">
        <v>608</v>
      </c>
      <c r="F342" t="s">
        <v>767</v>
      </c>
      <c r="G342" t="s">
        <v>768</v>
      </c>
      <c r="H342" t="s">
        <v>272</v>
      </c>
      <c r="I342" t="s">
        <v>28</v>
      </c>
      <c r="J342" t="s">
        <v>172</v>
      </c>
      <c r="M342" t="s">
        <v>30</v>
      </c>
    </row>
    <row r="343" spans="1:13" x14ac:dyDescent="0.2">
      <c r="A343" t="s">
        <v>13</v>
      </c>
      <c r="B343" t="s">
        <v>14</v>
      </c>
      <c r="C343" t="s">
        <v>600</v>
      </c>
      <c r="D343" t="s">
        <v>627</v>
      </c>
      <c r="F343" t="s">
        <v>769</v>
      </c>
      <c r="G343" t="s">
        <v>770</v>
      </c>
      <c r="H343" t="s">
        <v>272</v>
      </c>
      <c r="I343" t="s">
        <v>49</v>
      </c>
      <c r="J343" t="s">
        <v>21</v>
      </c>
      <c r="M343" t="s">
        <v>36</v>
      </c>
    </row>
    <row r="344" spans="1:13" x14ac:dyDescent="0.2">
      <c r="A344" t="s">
        <v>13</v>
      </c>
      <c r="B344" t="s">
        <v>14</v>
      </c>
      <c r="C344" t="s">
        <v>15</v>
      </c>
      <c r="D344" t="s">
        <v>595</v>
      </c>
      <c r="F344" t="s">
        <v>771</v>
      </c>
      <c r="G344" t="s">
        <v>18</v>
      </c>
      <c r="H344" t="s">
        <v>326</v>
      </c>
      <c r="I344" t="s">
        <v>28</v>
      </c>
      <c r="J344" t="s">
        <v>29</v>
      </c>
      <c r="M344" t="s">
        <v>30</v>
      </c>
    </row>
    <row r="345" spans="1:13" x14ac:dyDescent="0.2">
      <c r="A345" t="s">
        <v>13</v>
      </c>
      <c r="B345" t="s">
        <v>14</v>
      </c>
      <c r="C345" t="s">
        <v>600</v>
      </c>
      <c r="D345" t="s">
        <v>627</v>
      </c>
      <c r="F345" t="s">
        <v>772</v>
      </c>
      <c r="G345" t="s">
        <v>773</v>
      </c>
      <c r="H345" t="s">
        <v>354</v>
      </c>
      <c r="I345" t="s">
        <v>49</v>
      </c>
      <c r="J345" t="s">
        <v>29</v>
      </c>
      <c r="M345" t="s">
        <v>36</v>
      </c>
    </row>
    <row r="346" spans="1:13" x14ac:dyDescent="0.2">
      <c r="A346" t="s">
        <v>13</v>
      </c>
      <c r="B346" t="s">
        <v>14</v>
      </c>
      <c r="C346" t="s">
        <v>607</v>
      </c>
      <c r="D346" t="s">
        <v>774</v>
      </c>
      <c r="F346" t="s">
        <v>18</v>
      </c>
      <c r="G346" t="s">
        <v>775</v>
      </c>
      <c r="H346" t="s">
        <v>326</v>
      </c>
      <c r="I346" t="s">
        <v>49</v>
      </c>
      <c r="J346" t="s">
        <v>29</v>
      </c>
      <c r="M346" t="s">
        <v>36</v>
      </c>
    </row>
    <row r="347" spans="1:13" x14ac:dyDescent="0.2">
      <c r="A347" t="s">
        <v>13</v>
      </c>
      <c r="B347" t="s">
        <v>14</v>
      </c>
      <c r="C347" t="s">
        <v>600</v>
      </c>
      <c r="D347" t="s">
        <v>776</v>
      </c>
      <c r="F347" t="s">
        <v>777</v>
      </c>
      <c r="G347" t="s">
        <v>778</v>
      </c>
      <c r="H347" t="s">
        <v>326</v>
      </c>
      <c r="I347" t="s">
        <v>20</v>
      </c>
      <c r="J347" t="s">
        <v>29</v>
      </c>
      <c r="M347" t="s">
        <v>30</v>
      </c>
    </row>
    <row r="348" spans="1:13" x14ac:dyDescent="0.2">
      <c r="A348" t="s">
        <v>13</v>
      </c>
      <c r="B348" t="s">
        <v>14</v>
      </c>
      <c r="C348" t="s">
        <v>15</v>
      </c>
      <c r="D348" t="s">
        <v>595</v>
      </c>
      <c r="F348" t="s">
        <v>779</v>
      </c>
      <c r="G348" t="s">
        <v>18</v>
      </c>
      <c r="H348" t="s">
        <v>354</v>
      </c>
      <c r="I348" t="s">
        <v>20</v>
      </c>
      <c r="J348" t="s">
        <v>29</v>
      </c>
      <c r="M348" t="s">
        <v>36</v>
      </c>
    </row>
    <row r="349" spans="1:13" x14ac:dyDescent="0.2">
      <c r="A349" t="s">
        <v>13</v>
      </c>
      <c r="B349" t="s">
        <v>14</v>
      </c>
      <c r="C349" t="s">
        <v>600</v>
      </c>
      <c r="D349" t="s">
        <v>627</v>
      </c>
      <c r="F349" t="s">
        <v>780</v>
      </c>
      <c r="G349" t="s">
        <v>781</v>
      </c>
      <c r="H349" t="s">
        <v>354</v>
      </c>
      <c r="I349" t="s">
        <v>20</v>
      </c>
      <c r="J349" t="s">
        <v>29</v>
      </c>
      <c r="M349" t="s">
        <v>36</v>
      </c>
    </row>
    <row r="350" spans="1:13" x14ac:dyDescent="0.2">
      <c r="A350" t="s">
        <v>13</v>
      </c>
      <c r="B350" t="s">
        <v>14</v>
      </c>
      <c r="C350" t="s">
        <v>15</v>
      </c>
      <c r="D350" t="s">
        <v>782</v>
      </c>
      <c r="F350" t="s">
        <v>783</v>
      </c>
      <c r="G350" t="s">
        <v>784</v>
      </c>
      <c r="H350" t="s">
        <v>382</v>
      </c>
      <c r="I350" t="s">
        <v>49</v>
      </c>
      <c r="J350" t="s">
        <v>29</v>
      </c>
      <c r="M350" t="s">
        <v>30</v>
      </c>
    </row>
    <row r="351" spans="1:13" x14ac:dyDescent="0.2">
      <c r="A351" t="s">
        <v>13</v>
      </c>
      <c r="B351" t="s">
        <v>14</v>
      </c>
      <c r="C351" t="s">
        <v>15</v>
      </c>
      <c r="D351" t="s">
        <v>595</v>
      </c>
      <c r="F351" t="s">
        <v>785</v>
      </c>
      <c r="G351" t="s">
        <v>786</v>
      </c>
      <c r="H351" t="s">
        <v>382</v>
      </c>
      <c r="I351" t="s">
        <v>20</v>
      </c>
      <c r="J351" t="s">
        <v>29</v>
      </c>
      <c r="M351" t="s">
        <v>30</v>
      </c>
    </row>
    <row r="352" spans="1:13" x14ac:dyDescent="0.2">
      <c r="A352" t="s">
        <v>13</v>
      </c>
      <c r="B352" t="s">
        <v>14</v>
      </c>
      <c r="C352" t="s">
        <v>591</v>
      </c>
      <c r="D352" t="s">
        <v>787</v>
      </c>
      <c r="F352" t="s">
        <v>788</v>
      </c>
      <c r="G352" t="s">
        <v>789</v>
      </c>
      <c r="H352" t="s">
        <v>394</v>
      </c>
      <c r="I352" t="s">
        <v>28</v>
      </c>
      <c r="J352" t="s">
        <v>29</v>
      </c>
      <c r="M352" t="s">
        <v>36</v>
      </c>
    </row>
    <row r="353" spans="1:13" x14ac:dyDescent="0.2">
      <c r="A353" t="s">
        <v>13</v>
      </c>
      <c r="B353" t="s">
        <v>14</v>
      </c>
      <c r="C353" t="s">
        <v>600</v>
      </c>
      <c r="D353" t="s">
        <v>790</v>
      </c>
      <c r="F353" t="s">
        <v>791</v>
      </c>
      <c r="G353" t="s">
        <v>792</v>
      </c>
      <c r="H353" t="s">
        <v>416</v>
      </c>
      <c r="I353" t="s">
        <v>28</v>
      </c>
      <c r="J353" t="s">
        <v>29</v>
      </c>
      <c r="M353" t="s">
        <v>30</v>
      </c>
    </row>
    <row r="354" spans="1:13" x14ac:dyDescent="0.2">
      <c r="A354" t="s">
        <v>13</v>
      </c>
      <c r="B354" t="s">
        <v>14</v>
      </c>
      <c r="C354" t="s">
        <v>15</v>
      </c>
      <c r="D354" t="s">
        <v>595</v>
      </c>
      <c r="F354" t="s">
        <v>793</v>
      </c>
      <c r="G354" t="s">
        <v>18</v>
      </c>
      <c r="H354" t="s">
        <v>416</v>
      </c>
      <c r="I354" t="s">
        <v>28</v>
      </c>
      <c r="J354" t="s">
        <v>29</v>
      </c>
      <c r="M354" t="s">
        <v>36</v>
      </c>
    </row>
    <row r="355" spans="1:13" x14ac:dyDescent="0.2">
      <c r="A355" t="s">
        <v>13</v>
      </c>
      <c r="B355" t="s">
        <v>14</v>
      </c>
      <c r="C355" t="s">
        <v>607</v>
      </c>
      <c r="D355" t="s">
        <v>608</v>
      </c>
      <c r="F355" t="s">
        <v>794</v>
      </c>
      <c r="G355" t="s">
        <v>795</v>
      </c>
      <c r="H355" t="s">
        <v>419</v>
      </c>
      <c r="I355" t="s">
        <v>20</v>
      </c>
      <c r="J355" t="s">
        <v>29</v>
      </c>
      <c r="M355" t="s">
        <v>30</v>
      </c>
    </row>
    <row r="356" spans="1:13" x14ac:dyDescent="0.2">
      <c r="A356" t="s">
        <v>13</v>
      </c>
      <c r="B356" t="s">
        <v>14</v>
      </c>
      <c r="C356" t="s">
        <v>636</v>
      </c>
      <c r="D356" t="s">
        <v>703</v>
      </c>
      <c r="F356" t="s">
        <v>796</v>
      </c>
      <c r="G356" t="s">
        <v>797</v>
      </c>
      <c r="H356" t="s">
        <v>419</v>
      </c>
      <c r="I356" t="s">
        <v>41</v>
      </c>
      <c r="J356" t="s">
        <v>29</v>
      </c>
      <c r="M356" t="s">
        <v>30</v>
      </c>
    </row>
    <row r="357" spans="1:13" x14ac:dyDescent="0.2">
      <c r="A357" t="s">
        <v>13</v>
      </c>
      <c r="B357" t="s">
        <v>14</v>
      </c>
      <c r="C357" t="s">
        <v>607</v>
      </c>
      <c r="D357" t="s">
        <v>608</v>
      </c>
      <c r="F357" t="s">
        <v>798</v>
      </c>
      <c r="G357" t="s">
        <v>799</v>
      </c>
      <c r="H357" t="s">
        <v>425</v>
      </c>
      <c r="I357" t="s">
        <v>20</v>
      </c>
      <c r="J357" t="s">
        <v>29</v>
      </c>
      <c r="M357" t="s">
        <v>36</v>
      </c>
    </row>
    <row r="358" spans="1:13" x14ac:dyDescent="0.2">
      <c r="A358" t="s">
        <v>13</v>
      </c>
      <c r="B358" t="s">
        <v>14</v>
      </c>
      <c r="C358" t="s">
        <v>15</v>
      </c>
      <c r="D358" t="s">
        <v>800</v>
      </c>
      <c r="F358" t="s">
        <v>801</v>
      </c>
      <c r="G358" t="s">
        <v>802</v>
      </c>
      <c r="H358" t="s">
        <v>419</v>
      </c>
      <c r="I358" t="s">
        <v>49</v>
      </c>
      <c r="J358" t="s">
        <v>29</v>
      </c>
      <c r="M358" t="s">
        <v>30</v>
      </c>
    </row>
    <row r="359" spans="1:13" x14ac:dyDescent="0.2">
      <c r="A359" t="s">
        <v>13</v>
      </c>
      <c r="B359" t="s">
        <v>14</v>
      </c>
      <c r="C359" t="s">
        <v>600</v>
      </c>
      <c r="D359" t="s">
        <v>803</v>
      </c>
      <c r="F359" t="s">
        <v>804</v>
      </c>
      <c r="G359" t="s">
        <v>805</v>
      </c>
      <c r="H359" t="s">
        <v>419</v>
      </c>
      <c r="I359" t="s">
        <v>41</v>
      </c>
      <c r="J359" t="s">
        <v>29</v>
      </c>
      <c r="M359" t="s">
        <v>36</v>
      </c>
    </row>
    <row r="360" spans="1:13" x14ac:dyDescent="0.2">
      <c r="A360" t="s">
        <v>13</v>
      </c>
      <c r="B360" t="s">
        <v>14</v>
      </c>
      <c r="C360" t="s">
        <v>15</v>
      </c>
      <c r="D360" t="s">
        <v>595</v>
      </c>
      <c r="F360" t="s">
        <v>806</v>
      </c>
      <c r="G360" t="s">
        <v>18</v>
      </c>
      <c r="H360" t="s">
        <v>425</v>
      </c>
      <c r="I360" t="s">
        <v>20</v>
      </c>
      <c r="J360" t="s">
        <v>29</v>
      </c>
      <c r="M360" t="s">
        <v>30</v>
      </c>
    </row>
    <row r="361" spans="1:13" x14ac:dyDescent="0.2">
      <c r="A361" t="s">
        <v>13</v>
      </c>
      <c r="B361" t="s">
        <v>14</v>
      </c>
      <c r="C361" t="s">
        <v>607</v>
      </c>
      <c r="D361" t="s">
        <v>608</v>
      </c>
      <c r="F361" t="s">
        <v>18</v>
      </c>
      <c r="G361" t="s">
        <v>807</v>
      </c>
      <c r="H361" t="s">
        <v>425</v>
      </c>
      <c r="I361" t="s">
        <v>20</v>
      </c>
      <c r="J361" t="s">
        <v>29</v>
      </c>
      <c r="M361" t="s">
        <v>36</v>
      </c>
    </row>
    <row r="362" spans="1:13" x14ac:dyDescent="0.2">
      <c r="A362" t="s">
        <v>13</v>
      </c>
      <c r="B362" t="s">
        <v>14</v>
      </c>
      <c r="C362" t="s">
        <v>15</v>
      </c>
      <c r="D362" t="s">
        <v>808</v>
      </c>
      <c r="F362" t="s">
        <v>809</v>
      </c>
      <c r="G362" t="s">
        <v>810</v>
      </c>
      <c r="H362" t="s">
        <v>425</v>
      </c>
      <c r="I362" t="s">
        <v>20</v>
      </c>
      <c r="J362" t="s">
        <v>29</v>
      </c>
      <c r="M362" t="s">
        <v>36</v>
      </c>
    </row>
    <row r="363" spans="1:13" x14ac:dyDescent="0.2">
      <c r="A363" t="s">
        <v>13</v>
      </c>
      <c r="B363" t="s">
        <v>14</v>
      </c>
      <c r="C363" t="s">
        <v>607</v>
      </c>
      <c r="D363" t="s">
        <v>811</v>
      </c>
      <c r="F363" t="s">
        <v>812</v>
      </c>
      <c r="G363" t="s">
        <v>813</v>
      </c>
      <c r="H363" t="s">
        <v>427</v>
      </c>
      <c r="I363" t="s">
        <v>49</v>
      </c>
      <c r="J363" t="s">
        <v>29</v>
      </c>
      <c r="M363" t="s">
        <v>30</v>
      </c>
    </row>
    <row r="364" spans="1:13" x14ac:dyDescent="0.2">
      <c r="A364" t="s">
        <v>13</v>
      </c>
      <c r="B364" t="s">
        <v>14</v>
      </c>
      <c r="C364" t="s">
        <v>636</v>
      </c>
      <c r="D364" t="s">
        <v>703</v>
      </c>
      <c r="F364" t="s">
        <v>814</v>
      </c>
      <c r="G364" t="s">
        <v>815</v>
      </c>
      <c r="H364" t="s">
        <v>427</v>
      </c>
      <c r="I364" t="s">
        <v>20</v>
      </c>
      <c r="J364" t="s">
        <v>29</v>
      </c>
      <c r="M364" t="s">
        <v>36</v>
      </c>
    </row>
    <row r="365" spans="1:13" x14ac:dyDescent="0.2">
      <c r="A365" t="s">
        <v>13</v>
      </c>
      <c r="B365" t="s">
        <v>14</v>
      </c>
      <c r="C365" t="s">
        <v>636</v>
      </c>
      <c r="D365" t="s">
        <v>816</v>
      </c>
      <c r="F365" t="s">
        <v>817</v>
      </c>
      <c r="G365" t="s">
        <v>818</v>
      </c>
      <c r="H365" t="s">
        <v>427</v>
      </c>
      <c r="I365" t="s">
        <v>41</v>
      </c>
      <c r="J365" t="s">
        <v>29</v>
      </c>
      <c r="M365" t="s">
        <v>36</v>
      </c>
    </row>
    <row r="366" spans="1:13" x14ac:dyDescent="0.2">
      <c r="A366" t="s">
        <v>13</v>
      </c>
      <c r="B366" t="s">
        <v>14</v>
      </c>
      <c r="C366" t="s">
        <v>15</v>
      </c>
      <c r="D366" t="s">
        <v>595</v>
      </c>
      <c r="F366" t="s">
        <v>819</v>
      </c>
      <c r="G366" t="s">
        <v>411</v>
      </c>
      <c r="H366" t="s">
        <v>427</v>
      </c>
      <c r="I366" t="s">
        <v>49</v>
      </c>
      <c r="J366" t="s">
        <v>29</v>
      </c>
      <c r="M366" t="s">
        <v>30</v>
      </c>
    </row>
    <row r="367" spans="1:13" x14ac:dyDescent="0.2">
      <c r="A367" t="s">
        <v>13</v>
      </c>
      <c r="B367" t="s">
        <v>14</v>
      </c>
      <c r="C367" t="s">
        <v>15</v>
      </c>
      <c r="D367" t="s">
        <v>595</v>
      </c>
      <c r="F367" t="s">
        <v>820</v>
      </c>
      <c r="G367" t="s">
        <v>18</v>
      </c>
      <c r="H367" t="s">
        <v>427</v>
      </c>
      <c r="I367" t="s">
        <v>20</v>
      </c>
      <c r="J367" t="s">
        <v>29</v>
      </c>
      <c r="M367" t="s">
        <v>36</v>
      </c>
    </row>
    <row r="368" spans="1:13" x14ac:dyDescent="0.2">
      <c r="A368" t="s">
        <v>13</v>
      </c>
      <c r="B368" t="s">
        <v>14</v>
      </c>
      <c r="C368" t="s">
        <v>600</v>
      </c>
      <c r="D368" t="s">
        <v>627</v>
      </c>
      <c r="F368" t="s">
        <v>821</v>
      </c>
      <c r="G368" t="s">
        <v>822</v>
      </c>
      <c r="H368" t="s">
        <v>427</v>
      </c>
      <c r="I368" t="s">
        <v>41</v>
      </c>
      <c r="J368" t="s">
        <v>29</v>
      </c>
      <c r="M368" t="s">
        <v>36</v>
      </c>
    </row>
    <row r="369" spans="1:13" x14ac:dyDescent="0.2">
      <c r="A369" t="s">
        <v>13</v>
      </c>
      <c r="B369" t="s">
        <v>14</v>
      </c>
      <c r="C369" t="s">
        <v>607</v>
      </c>
      <c r="D369" t="s">
        <v>823</v>
      </c>
      <c r="F369" t="s">
        <v>824</v>
      </c>
      <c r="G369" t="s">
        <v>825</v>
      </c>
      <c r="H369" t="s">
        <v>427</v>
      </c>
      <c r="I369" t="s">
        <v>49</v>
      </c>
      <c r="J369" t="s">
        <v>29</v>
      </c>
      <c r="M369" t="s">
        <v>36</v>
      </c>
    </row>
    <row r="370" spans="1:13" x14ac:dyDescent="0.2">
      <c r="A370" t="s">
        <v>13</v>
      </c>
      <c r="B370" t="s">
        <v>14</v>
      </c>
      <c r="C370" t="s">
        <v>600</v>
      </c>
      <c r="D370" t="s">
        <v>627</v>
      </c>
      <c r="F370" t="s">
        <v>18</v>
      </c>
      <c r="G370" t="s">
        <v>826</v>
      </c>
      <c r="H370" t="s">
        <v>427</v>
      </c>
      <c r="I370" t="s">
        <v>20</v>
      </c>
      <c r="J370" t="s">
        <v>29</v>
      </c>
      <c r="M370" t="s">
        <v>30</v>
      </c>
    </row>
    <row r="371" spans="1:13" x14ac:dyDescent="0.2">
      <c r="A371" t="s">
        <v>13</v>
      </c>
      <c r="B371" t="s">
        <v>14</v>
      </c>
      <c r="C371" t="s">
        <v>615</v>
      </c>
      <c r="D371" t="s">
        <v>827</v>
      </c>
      <c r="F371" t="s">
        <v>828</v>
      </c>
      <c r="G371" t="s">
        <v>829</v>
      </c>
      <c r="H371" t="s">
        <v>427</v>
      </c>
      <c r="I371" t="s">
        <v>41</v>
      </c>
      <c r="J371" t="s">
        <v>29</v>
      </c>
      <c r="M371" t="s">
        <v>30</v>
      </c>
    </row>
    <row r="372" spans="1:13" x14ac:dyDescent="0.2">
      <c r="A372" t="s">
        <v>13</v>
      </c>
      <c r="B372" t="s">
        <v>14</v>
      </c>
      <c r="C372" t="s">
        <v>15</v>
      </c>
      <c r="D372" t="s">
        <v>830</v>
      </c>
      <c r="F372" t="s">
        <v>831</v>
      </c>
      <c r="G372" t="s">
        <v>832</v>
      </c>
      <c r="H372" t="s">
        <v>427</v>
      </c>
      <c r="I372" t="s">
        <v>20</v>
      </c>
      <c r="J372" t="s">
        <v>21</v>
      </c>
      <c r="M372" t="s">
        <v>30</v>
      </c>
    </row>
    <row r="373" spans="1:13" x14ac:dyDescent="0.2">
      <c r="A373" t="s">
        <v>13</v>
      </c>
      <c r="B373" t="s">
        <v>14</v>
      </c>
      <c r="C373" t="s">
        <v>15</v>
      </c>
      <c r="D373" t="s">
        <v>595</v>
      </c>
      <c r="F373" t="s">
        <v>833</v>
      </c>
      <c r="G373" t="s">
        <v>18</v>
      </c>
      <c r="H373" t="s">
        <v>427</v>
      </c>
      <c r="I373" t="s">
        <v>20</v>
      </c>
      <c r="J373" t="s">
        <v>29</v>
      </c>
      <c r="M373" t="s">
        <v>36</v>
      </c>
    </row>
    <row r="374" spans="1:13" x14ac:dyDescent="0.2">
      <c r="A374" t="s">
        <v>13</v>
      </c>
      <c r="B374" t="s">
        <v>14</v>
      </c>
      <c r="C374" t="s">
        <v>615</v>
      </c>
      <c r="D374" t="s">
        <v>834</v>
      </c>
      <c r="F374" t="s">
        <v>835</v>
      </c>
      <c r="G374" t="s">
        <v>836</v>
      </c>
      <c r="H374" t="s">
        <v>427</v>
      </c>
      <c r="I374" t="s">
        <v>20</v>
      </c>
      <c r="J374" t="s">
        <v>29</v>
      </c>
      <c r="M374" t="s">
        <v>30</v>
      </c>
    </row>
    <row r="375" spans="1:13" x14ac:dyDescent="0.2">
      <c r="A375" t="s">
        <v>13</v>
      </c>
      <c r="B375" t="s">
        <v>14</v>
      </c>
      <c r="C375" t="s">
        <v>15</v>
      </c>
      <c r="D375" t="s">
        <v>837</v>
      </c>
      <c r="F375" t="s">
        <v>838</v>
      </c>
      <c r="G375" t="s">
        <v>839</v>
      </c>
      <c r="H375" t="s">
        <v>510</v>
      </c>
      <c r="I375" t="s">
        <v>41</v>
      </c>
      <c r="J375" t="s">
        <v>29</v>
      </c>
      <c r="M375" t="s">
        <v>36</v>
      </c>
    </row>
    <row r="376" spans="1:13" x14ac:dyDescent="0.2">
      <c r="A376" t="s">
        <v>13</v>
      </c>
      <c r="B376" t="s">
        <v>14</v>
      </c>
      <c r="C376" t="s">
        <v>600</v>
      </c>
      <c r="D376" t="s">
        <v>840</v>
      </c>
      <c r="F376" t="s">
        <v>841</v>
      </c>
      <c r="G376" t="s">
        <v>842</v>
      </c>
      <c r="H376" t="s">
        <v>510</v>
      </c>
      <c r="I376" t="s">
        <v>20</v>
      </c>
      <c r="J376" t="s">
        <v>29</v>
      </c>
      <c r="M376" t="s">
        <v>36</v>
      </c>
    </row>
    <row r="377" spans="1:13" x14ac:dyDescent="0.2">
      <c r="A377" t="s">
        <v>13</v>
      </c>
      <c r="B377" t="s">
        <v>14</v>
      </c>
      <c r="C377" t="s">
        <v>15</v>
      </c>
      <c r="D377" t="s">
        <v>595</v>
      </c>
      <c r="F377" t="s">
        <v>843</v>
      </c>
      <c r="G377" t="s">
        <v>844</v>
      </c>
      <c r="H377" t="s">
        <v>510</v>
      </c>
      <c r="I377" t="s">
        <v>49</v>
      </c>
      <c r="J377" t="s">
        <v>29</v>
      </c>
      <c r="M377" t="s">
        <v>36</v>
      </c>
    </row>
    <row r="378" spans="1:13" x14ac:dyDescent="0.2">
      <c r="A378" t="s">
        <v>13</v>
      </c>
      <c r="B378" t="s">
        <v>14</v>
      </c>
      <c r="C378" t="s">
        <v>636</v>
      </c>
      <c r="D378" t="s">
        <v>845</v>
      </c>
      <c r="F378" t="s">
        <v>846</v>
      </c>
      <c r="G378" t="s">
        <v>847</v>
      </c>
      <c r="H378" t="s">
        <v>510</v>
      </c>
      <c r="I378" t="s">
        <v>20</v>
      </c>
      <c r="J378" t="s">
        <v>29</v>
      </c>
      <c r="M378" t="s">
        <v>30</v>
      </c>
    </row>
    <row r="379" spans="1:13" x14ac:dyDescent="0.2">
      <c r="A379" t="s">
        <v>13</v>
      </c>
      <c r="B379" t="s">
        <v>14</v>
      </c>
      <c r="C379" t="s">
        <v>636</v>
      </c>
      <c r="D379" t="s">
        <v>848</v>
      </c>
      <c r="F379" t="s">
        <v>849</v>
      </c>
      <c r="G379" t="s">
        <v>850</v>
      </c>
      <c r="H379" t="s">
        <v>549</v>
      </c>
      <c r="I379" t="s">
        <v>20</v>
      </c>
      <c r="J379" t="s">
        <v>172</v>
      </c>
      <c r="M379" t="s">
        <v>30</v>
      </c>
    </row>
    <row r="380" spans="1:13" x14ac:dyDescent="0.2">
      <c r="A380" t="s">
        <v>13</v>
      </c>
      <c r="B380" t="s">
        <v>14</v>
      </c>
      <c r="C380" t="s">
        <v>15</v>
      </c>
      <c r="D380" t="s">
        <v>595</v>
      </c>
      <c r="F380" t="s">
        <v>543</v>
      </c>
      <c r="G380" t="s">
        <v>18</v>
      </c>
      <c r="H380" t="s">
        <v>510</v>
      </c>
      <c r="I380" t="s">
        <v>49</v>
      </c>
      <c r="J380" t="s">
        <v>29</v>
      </c>
      <c r="M380" t="s">
        <v>36</v>
      </c>
    </row>
    <row r="381" spans="1:13" x14ac:dyDescent="0.2">
      <c r="A381" t="s">
        <v>13</v>
      </c>
      <c r="B381" t="s">
        <v>14</v>
      </c>
      <c r="C381" t="s">
        <v>15</v>
      </c>
      <c r="D381" t="s">
        <v>851</v>
      </c>
      <c r="F381" t="s">
        <v>852</v>
      </c>
      <c r="G381" t="s">
        <v>853</v>
      </c>
      <c r="H381" t="s">
        <v>549</v>
      </c>
      <c r="I381" t="s">
        <v>28</v>
      </c>
      <c r="J381" t="s">
        <v>172</v>
      </c>
      <c r="M381" t="s">
        <v>36</v>
      </c>
    </row>
    <row r="382" spans="1:13" x14ac:dyDescent="0.2">
      <c r="A382" t="s">
        <v>13</v>
      </c>
      <c r="B382" t="s">
        <v>14</v>
      </c>
      <c r="C382" t="s">
        <v>15</v>
      </c>
      <c r="D382" t="s">
        <v>595</v>
      </c>
      <c r="F382" t="s">
        <v>854</v>
      </c>
      <c r="G382" t="s">
        <v>18</v>
      </c>
      <c r="H382" t="s">
        <v>549</v>
      </c>
      <c r="I382" t="s">
        <v>20</v>
      </c>
      <c r="J382" t="s">
        <v>29</v>
      </c>
      <c r="M382" t="s">
        <v>30</v>
      </c>
    </row>
    <row r="383" spans="1:13" x14ac:dyDescent="0.2">
      <c r="A383" t="s">
        <v>13</v>
      </c>
      <c r="B383" t="s">
        <v>14</v>
      </c>
      <c r="C383" t="s">
        <v>15</v>
      </c>
      <c r="D383" t="s">
        <v>855</v>
      </c>
      <c r="F383" t="s">
        <v>856</v>
      </c>
      <c r="G383" t="s">
        <v>18</v>
      </c>
      <c r="H383" t="s">
        <v>549</v>
      </c>
      <c r="I383" t="s">
        <v>20</v>
      </c>
      <c r="J383" t="s">
        <v>54</v>
      </c>
      <c r="M383" t="s">
        <v>30</v>
      </c>
    </row>
    <row r="384" spans="1:13" x14ac:dyDescent="0.2">
      <c r="A384" t="s">
        <v>13</v>
      </c>
      <c r="B384" t="s">
        <v>14</v>
      </c>
      <c r="C384" t="s">
        <v>15</v>
      </c>
      <c r="D384" t="s">
        <v>595</v>
      </c>
      <c r="F384" t="s">
        <v>857</v>
      </c>
      <c r="G384" t="s">
        <v>18</v>
      </c>
      <c r="H384" t="s">
        <v>549</v>
      </c>
      <c r="I384" t="s">
        <v>28</v>
      </c>
      <c r="J384" t="s">
        <v>172</v>
      </c>
      <c r="M384" t="s">
        <v>30</v>
      </c>
    </row>
    <row r="385" spans="1:13" x14ac:dyDescent="0.2">
      <c r="A385" t="s">
        <v>13</v>
      </c>
      <c r="B385" t="s">
        <v>14</v>
      </c>
      <c r="C385" t="s">
        <v>607</v>
      </c>
      <c r="D385" t="s">
        <v>608</v>
      </c>
      <c r="F385" t="s">
        <v>858</v>
      </c>
      <c r="G385" t="s">
        <v>859</v>
      </c>
      <c r="H385" t="s">
        <v>549</v>
      </c>
      <c r="I385" t="s">
        <v>49</v>
      </c>
      <c r="J385" t="s">
        <v>172</v>
      </c>
      <c r="M385" t="s">
        <v>36</v>
      </c>
    </row>
    <row r="386" spans="1:13" x14ac:dyDescent="0.2">
      <c r="A386" t="s">
        <v>13</v>
      </c>
      <c r="B386" t="s">
        <v>14</v>
      </c>
      <c r="C386" t="s">
        <v>15</v>
      </c>
      <c r="D386" t="s">
        <v>860</v>
      </c>
      <c r="F386" t="s">
        <v>861</v>
      </c>
      <c r="G386" t="s">
        <v>18</v>
      </c>
      <c r="H386" t="s">
        <v>544</v>
      </c>
      <c r="I386" t="s">
        <v>28</v>
      </c>
      <c r="J386" t="s">
        <v>29</v>
      </c>
      <c r="M386" t="s">
        <v>36</v>
      </c>
    </row>
    <row r="387" spans="1:13" x14ac:dyDescent="0.2">
      <c r="A387" t="s">
        <v>13</v>
      </c>
      <c r="B387" t="s">
        <v>14</v>
      </c>
      <c r="C387" t="s">
        <v>615</v>
      </c>
      <c r="D387" t="s">
        <v>862</v>
      </c>
      <c r="F387" t="s">
        <v>863</v>
      </c>
      <c r="G387" t="s">
        <v>18</v>
      </c>
      <c r="H387" t="s">
        <v>864</v>
      </c>
      <c r="I387" t="s">
        <v>49</v>
      </c>
      <c r="J387" t="s">
        <v>29</v>
      </c>
      <c r="M387" t="s">
        <v>30</v>
      </c>
    </row>
    <row r="388" spans="1:13" x14ac:dyDescent="0.2">
      <c r="A388" t="s">
        <v>13</v>
      </c>
      <c r="B388" t="s">
        <v>14</v>
      </c>
      <c r="C388" t="s">
        <v>31</v>
      </c>
      <c r="D388" t="s">
        <v>32</v>
      </c>
      <c r="F388" t="s">
        <v>865</v>
      </c>
      <c r="G388" t="s">
        <v>866</v>
      </c>
      <c r="H388" t="s">
        <v>261</v>
      </c>
      <c r="I388" t="s">
        <v>49</v>
      </c>
      <c r="J388" t="s">
        <v>29</v>
      </c>
      <c r="M388" t="s">
        <v>36</v>
      </c>
    </row>
    <row r="389" spans="1:13" x14ac:dyDescent="0.2">
      <c r="A389" t="s">
        <v>13</v>
      </c>
      <c r="B389" t="s">
        <v>14</v>
      </c>
      <c r="C389" t="s">
        <v>59</v>
      </c>
      <c r="D389" t="s">
        <v>63</v>
      </c>
      <c r="F389" t="s">
        <v>867</v>
      </c>
      <c r="G389" t="s">
        <v>18</v>
      </c>
      <c r="H389" t="s">
        <v>382</v>
      </c>
      <c r="I389" t="s">
        <v>20</v>
      </c>
      <c r="J389" t="s">
        <v>29</v>
      </c>
      <c r="M389" t="s">
        <v>277</v>
      </c>
    </row>
    <row r="390" spans="1:13" x14ac:dyDescent="0.2">
      <c r="A390" t="s">
        <v>13</v>
      </c>
      <c r="B390" t="s">
        <v>14</v>
      </c>
      <c r="C390" t="s">
        <v>23</v>
      </c>
      <c r="D390" t="s">
        <v>37</v>
      </c>
      <c r="F390" t="s">
        <v>868</v>
      </c>
      <c r="G390" t="s">
        <v>18</v>
      </c>
      <c r="H390" t="s">
        <v>419</v>
      </c>
      <c r="I390" t="s">
        <v>49</v>
      </c>
      <c r="J390" t="s">
        <v>29</v>
      </c>
      <c r="M390" t="s">
        <v>36</v>
      </c>
    </row>
    <row r="391" spans="1:13" x14ac:dyDescent="0.2">
      <c r="A391" t="s">
        <v>13</v>
      </c>
      <c r="B391" t="s">
        <v>14</v>
      </c>
      <c r="C391" t="s">
        <v>59</v>
      </c>
      <c r="D391" t="s">
        <v>63</v>
      </c>
      <c r="F391" t="s">
        <v>18</v>
      </c>
      <c r="G391" t="s">
        <v>869</v>
      </c>
      <c r="H391" t="s">
        <v>419</v>
      </c>
      <c r="I391" t="s">
        <v>49</v>
      </c>
      <c r="J391" t="s">
        <v>29</v>
      </c>
      <c r="M391" t="s">
        <v>36</v>
      </c>
    </row>
    <row r="392" spans="1:13" x14ac:dyDescent="0.2">
      <c r="A392" t="s">
        <v>13</v>
      </c>
      <c r="B392" t="s">
        <v>14</v>
      </c>
      <c r="C392" t="s">
        <v>23</v>
      </c>
      <c r="D392" t="s">
        <v>870</v>
      </c>
      <c r="F392" t="s">
        <v>871</v>
      </c>
      <c r="G392" t="s">
        <v>872</v>
      </c>
      <c r="H392" t="s">
        <v>425</v>
      </c>
      <c r="I392" t="s">
        <v>20</v>
      </c>
      <c r="J392" t="s">
        <v>29</v>
      </c>
      <c r="M392" t="s">
        <v>36</v>
      </c>
    </row>
    <row r="393" spans="1:13" x14ac:dyDescent="0.2">
      <c r="A393" t="s">
        <v>13</v>
      </c>
      <c r="B393" t="s">
        <v>14</v>
      </c>
      <c r="C393" t="s">
        <v>31</v>
      </c>
      <c r="D393" t="s">
        <v>32</v>
      </c>
      <c r="F393" t="s">
        <v>18</v>
      </c>
      <c r="G393" t="s">
        <v>873</v>
      </c>
      <c r="H393" t="s">
        <v>427</v>
      </c>
      <c r="I393" t="s">
        <v>28</v>
      </c>
      <c r="J393" t="s">
        <v>29</v>
      </c>
      <c r="M393" t="s">
        <v>30</v>
      </c>
    </row>
    <row r="394" spans="1:13" x14ac:dyDescent="0.2">
      <c r="A394" t="s">
        <v>13</v>
      </c>
      <c r="B394" t="s">
        <v>14</v>
      </c>
      <c r="C394" t="s">
        <v>23</v>
      </c>
      <c r="D394" t="s">
        <v>874</v>
      </c>
      <c r="F394" t="s">
        <v>875</v>
      </c>
      <c r="G394" t="s">
        <v>18</v>
      </c>
      <c r="H394" t="s">
        <v>427</v>
      </c>
      <c r="I394" t="s">
        <v>41</v>
      </c>
      <c r="J394" t="s">
        <v>29</v>
      </c>
      <c r="M394" t="s">
        <v>36</v>
      </c>
    </row>
    <row r="395" spans="1:13" x14ac:dyDescent="0.2">
      <c r="A395" t="s">
        <v>13</v>
      </c>
      <c r="B395" t="s">
        <v>14</v>
      </c>
      <c r="C395" t="s">
        <v>31</v>
      </c>
      <c r="D395" t="s">
        <v>32</v>
      </c>
      <c r="F395" t="s">
        <v>876</v>
      </c>
      <c r="G395" t="s">
        <v>877</v>
      </c>
      <c r="H395" t="s">
        <v>510</v>
      </c>
      <c r="I395" t="s">
        <v>20</v>
      </c>
      <c r="J395" t="s">
        <v>29</v>
      </c>
      <c r="M395" t="s">
        <v>30</v>
      </c>
    </row>
    <row r="396" spans="1:13" x14ac:dyDescent="0.2">
      <c r="A396" t="s">
        <v>13</v>
      </c>
      <c r="B396" t="s">
        <v>14</v>
      </c>
      <c r="C396" t="s">
        <v>15</v>
      </c>
      <c r="D396" t="s">
        <v>595</v>
      </c>
      <c r="F396" t="s">
        <v>878</v>
      </c>
      <c r="G396" t="s">
        <v>411</v>
      </c>
      <c r="H396" t="s">
        <v>108</v>
      </c>
      <c r="I396" t="s">
        <v>41</v>
      </c>
      <c r="J396" t="s">
        <v>29</v>
      </c>
      <c r="M396" t="s">
        <v>36</v>
      </c>
    </row>
    <row r="397" spans="1:13" x14ac:dyDescent="0.2">
      <c r="A397" t="s">
        <v>13</v>
      </c>
      <c r="B397" t="s">
        <v>14</v>
      </c>
      <c r="C397" t="s">
        <v>636</v>
      </c>
      <c r="D397" t="s">
        <v>703</v>
      </c>
      <c r="F397" t="s">
        <v>879</v>
      </c>
      <c r="G397" t="s">
        <v>880</v>
      </c>
      <c r="H397" t="s">
        <v>419</v>
      </c>
      <c r="I397" t="s">
        <v>20</v>
      </c>
      <c r="J397" t="s">
        <v>29</v>
      </c>
      <c r="M397" t="s">
        <v>36</v>
      </c>
    </row>
    <row r="398" spans="1:13" x14ac:dyDescent="0.2">
      <c r="A398" t="s">
        <v>13</v>
      </c>
      <c r="B398" t="s">
        <v>14</v>
      </c>
      <c r="C398" t="s">
        <v>600</v>
      </c>
      <c r="D398" t="s">
        <v>627</v>
      </c>
      <c r="F398" t="s">
        <v>881</v>
      </c>
      <c r="G398" t="s">
        <v>882</v>
      </c>
      <c r="H398" t="s">
        <v>425</v>
      </c>
      <c r="I398" t="s">
        <v>49</v>
      </c>
      <c r="J398" t="s">
        <v>29</v>
      </c>
      <c r="M398" t="s">
        <v>30</v>
      </c>
    </row>
    <row r="399" spans="1:13" x14ac:dyDescent="0.2">
      <c r="A399" t="s">
        <v>13</v>
      </c>
      <c r="B399" t="s">
        <v>14</v>
      </c>
      <c r="C399" t="s">
        <v>591</v>
      </c>
      <c r="D399" t="s">
        <v>592</v>
      </c>
      <c r="F399" t="s">
        <v>18</v>
      </c>
      <c r="G399" t="s">
        <v>883</v>
      </c>
      <c r="H399" t="s">
        <v>427</v>
      </c>
      <c r="I399" t="s">
        <v>41</v>
      </c>
      <c r="J399" t="s">
        <v>29</v>
      </c>
      <c r="M399" t="s">
        <v>36</v>
      </c>
    </row>
    <row r="400" spans="1:13" x14ac:dyDescent="0.2">
      <c r="A400" t="s">
        <v>13</v>
      </c>
      <c r="B400" t="s">
        <v>14</v>
      </c>
      <c r="C400" t="s">
        <v>607</v>
      </c>
      <c r="D400" t="s">
        <v>608</v>
      </c>
      <c r="F400" t="s">
        <v>884</v>
      </c>
      <c r="G400" t="s">
        <v>885</v>
      </c>
      <c r="H400" t="s">
        <v>549</v>
      </c>
      <c r="I400" t="s">
        <v>41</v>
      </c>
      <c r="J400" t="s">
        <v>21</v>
      </c>
      <c r="M400" t="s">
        <v>30</v>
      </c>
    </row>
    <row r="401" spans="1:13" x14ac:dyDescent="0.2">
      <c r="A401" t="s">
        <v>13</v>
      </c>
      <c r="B401" t="s">
        <v>14</v>
      </c>
      <c r="C401" t="s">
        <v>23</v>
      </c>
      <c r="D401" t="s">
        <v>37</v>
      </c>
      <c r="F401" t="s">
        <v>886</v>
      </c>
      <c r="G401" t="s">
        <v>18</v>
      </c>
      <c r="H401" t="s">
        <v>48</v>
      </c>
      <c r="I401" t="s">
        <v>49</v>
      </c>
      <c r="J401" t="s">
        <v>29</v>
      </c>
      <c r="M401" t="s">
        <v>725</v>
      </c>
    </row>
    <row r="402" spans="1:13" x14ac:dyDescent="0.2">
      <c r="A402" t="s">
        <v>13</v>
      </c>
      <c r="B402" t="s">
        <v>14</v>
      </c>
      <c r="C402" t="s">
        <v>59</v>
      </c>
      <c r="D402" t="s">
        <v>887</v>
      </c>
      <c r="F402" t="s">
        <v>888</v>
      </c>
      <c r="G402" t="s">
        <v>180</v>
      </c>
      <c r="H402" t="s">
        <v>115</v>
      </c>
      <c r="I402" t="s">
        <v>20</v>
      </c>
      <c r="J402" t="s">
        <v>172</v>
      </c>
      <c r="M402" t="s">
        <v>725</v>
      </c>
    </row>
    <row r="403" spans="1:13" x14ac:dyDescent="0.2">
      <c r="A403" t="s">
        <v>13</v>
      </c>
      <c r="B403" t="s">
        <v>14</v>
      </c>
      <c r="C403" t="s">
        <v>23</v>
      </c>
      <c r="D403" t="s">
        <v>889</v>
      </c>
      <c r="F403" t="s">
        <v>890</v>
      </c>
      <c r="G403" t="s">
        <v>891</v>
      </c>
      <c r="H403" t="s">
        <v>115</v>
      </c>
      <c r="I403" t="s">
        <v>49</v>
      </c>
      <c r="J403" t="s">
        <v>29</v>
      </c>
      <c r="M403" t="s">
        <v>30</v>
      </c>
    </row>
    <row r="404" spans="1:13" x14ac:dyDescent="0.2">
      <c r="A404" t="s">
        <v>13</v>
      </c>
      <c r="B404" t="s">
        <v>14</v>
      </c>
      <c r="C404" t="s">
        <v>23</v>
      </c>
      <c r="D404" t="s">
        <v>892</v>
      </c>
      <c r="F404" t="s">
        <v>893</v>
      </c>
      <c r="G404" t="s">
        <v>894</v>
      </c>
      <c r="H404" t="s">
        <v>115</v>
      </c>
      <c r="I404" t="s">
        <v>41</v>
      </c>
      <c r="J404" t="s">
        <v>29</v>
      </c>
      <c r="M404" t="s">
        <v>478</v>
      </c>
    </row>
    <row r="405" spans="1:13" x14ac:dyDescent="0.2">
      <c r="A405" t="s">
        <v>13</v>
      </c>
      <c r="B405" t="s">
        <v>14</v>
      </c>
      <c r="C405" t="s">
        <v>23</v>
      </c>
      <c r="D405" t="s">
        <v>37</v>
      </c>
      <c r="F405" t="s">
        <v>895</v>
      </c>
      <c r="G405" t="s">
        <v>18</v>
      </c>
      <c r="H405" t="s">
        <v>128</v>
      </c>
      <c r="I405" t="s">
        <v>49</v>
      </c>
      <c r="J405" t="s">
        <v>29</v>
      </c>
      <c r="M405" t="s">
        <v>30</v>
      </c>
    </row>
    <row r="406" spans="1:13" x14ac:dyDescent="0.2">
      <c r="A406" t="s">
        <v>13</v>
      </c>
      <c r="B406" t="s">
        <v>14</v>
      </c>
      <c r="C406" t="s">
        <v>31</v>
      </c>
      <c r="D406" t="s">
        <v>896</v>
      </c>
      <c r="F406" t="s">
        <v>897</v>
      </c>
      <c r="G406" t="s">
        <v>898</v>
      </c>
      <c r="H406" t="s">
        <v>209</v>
      </c>
      <c r="I406" t="s">
        <v>20</v>
      </c>
      <c r="J406" t="s">
        <v>29</v>
      </c>
      <c r="M406" t="s">
        <v>725</v>
      </c>
    </row>
    <row r="407" spans="1:13" x14ac:dyDescent="0.2">
      <c r="A407" t="s">
        <v>13</v>
      </c>
      <c r="B407" t="s">
        <v>14</v>
      </c>
      <c r="C407" t="s">
        <v>23</v>
      </c>
      <c r="D407" t="s">
        <v>37</v>
      </c>
      <c r="F407" t="s">
        <v>899</v>
      </c>
      <c r="G407" t="s">
        <v>18</v>
      </c>
      <c r="H407" t="s">
        <v>209</v>
      </c>
      <c r="I407" t="s">
        <v>20</v>
      </c>
      <c r="J407" t="s">
        <v>21</v>
      </c>
      <c r="M407" t="s">
        <v>30</v>
      </c>
    </row>
    <row r="408" spans="1:13" x14ac:dyDescent="0.2">
      <c r="A408" t="s">
        <v>13</v>
      </c>
      <c r="B408" t="s">
        <v>14</v>
      </c>
      <c r="C408" t="s">
        <v>23</v>
      </c>
      <c r="D408" t="s">
        <v>37</v>
      </c>
      <c r="F408" t="s">
        <v>900</v>
      </c>
      <c r="G408" t="s">
        <v>18</v>
      </c>
      <c r="H408" t="s">
        <v>19</v>
      </c>
      <c r="I408" t="s">
        <v>20</v>
      </c>
      <c r="J408" t="s">
        <v>29</v>
      </c>
      <c r="M408" t="s">
        <v>901</v>
      </c>
    </row>
    <row r="409" spans="1:13" x14ac:dyDescent="0.2">
      <c r="A409" t="s">
        <v>13</v>
      </c>
      <c r="B409" t="s">
        <v>14</v>
      </c>
      <c r="C409" t="s">
        <v>59</v>
      </c>
      <c r="D409" t="s">
        <v>63</v>
      </c>
      <c r="F409" t="s">
        <v>902</v>
      </c>
      <c r="G409" t="s">
        <v>903</v>
      </c>
      <c r="H409" t="s">
        <v>256</v>
      </c>
      <c r="I409" t="s">
        <v>41</v>
      </c>
      <c r="J409" t="s">
        <v>29</v>
      </c>
      <c r="M409" t="s">
        <v>36</v>
      </c>
    </row>
    <row r="410" spans="1:13" x14ac:dyDescent="0.2">
      <c r="A410" t="s">
        <v>13</v>
      </c>
      <c r="B410" t="s">
        <v>14</v>
      </c>
      <c r="C410" t="s">
        <v>23</v>
      </c>
      <c r="D410" t="s">
        <v>904</v>
      </c>
      <c r="F410" t="s">
        <v>905</v>
      </c>
      <c r="G410" t="s">
        <v>906</v>
      </c>
      <c r="H410" t="s">
        <v>272</v>
      </c>
      <c r="I410" t="s">
        <v>41</v>
      </c>
      <c r="J410" t="s">
        <v>29</v>
      </c>
      <c r="M410" t="s">
        <v>725</v>
      </c>
    </row>
    <row r="411" spans="1:13" x14ac:dyDescent="0.2">
      <c r="A411" t="s">
        <v>13</v>
      </c>
      <c r="B411" t="s">
        <v>14</v>
      </c>
      <c r="C411" t="s">
        <v>23</v>
      </c>
      <c r="D411" t="s">
        <v>37</v>
      </c>
      <c r="F411" t="s">
        <v>907</v>
      </c>
      <c r="G411" t="s">
        <v>908</v>
      </c>
      <c r="H411" t="s">
        <v>268</v>
      </c>
      <c r="I411" t="s">
        <v>28</v>
      </c>
      <c r="J411" t="s">
        <v>29</v>
      </c>
      <c r="M411" t="s">
        <v>909</v>
      </c>
    </row>
    <row r="412" spans="1:13" x14ac:dyDescent="0.2">
      <c r="A412" t="s">
        <v>13</v>
      </c>
      <c r="B412" t="s">
        <v>14</v>
      </c>
      <c r="C412" t="s">
        <v>23</v>
      </c>
      <c r="D412" t="s">
        <v>37</v>
      </c>
      <c r="F412" t="s">
        <v>910</v>
      </c>
      <c r="G412" t="s">
        <v>911</v>
      </c>
      <c r="H412" t="s">
        <v>326</v>
      </c>
      <c r="I412" t="s">
        <v>41</v>
      </c>
      <c r="J412" t="s">
        <v>29</v>
      </c>
      <c r="M412" t="s">
        <v>570</v>
      </c>
    </row>
    <row r="413" spans="1:13" x14ac:dyDescent="0.2">
      <c r="A413" t="s">
        <v>13</v>
      </c>
      <c r="B413" t="s">
        <v>14</v>
      </c>
      <c r="C413" t="s">
        <v>31</v>
      </c>
      <c r="D413" t="s">
        <v>32</v>
      </c>
      <c r="F413" t="s">
        <v>912</v>
      </c>
      <c r="G413" t="s">
        <v>913</v>
      </c>
      <c r="H413" t="s">
        <v>326</v>
      </c>
      <c r="I413" t="s">
        <v>41</v>
      </c>
      <c r="J413" t="s">
        <v>29</v>
      </c>
      <c r="M413" t="s">
        <v>725</v>
      </c>
    </row>
    <row r="414" spans="1:13" x14ac:dyDescent="0.2">
      <c r="A414" t="s">
        <v>13</v>
      </c>
      <c r="B414" t="s">
        <v>14</v>
      </c>
      <c r="C414" t="s">
        <v>59</v>
      </c>
      <c r="D414" t="s">
        <v>63</v>
      </c>
      <c r="F414" t="s">
        <v>914</v>
      </c>
      <c r="G414" t="s">
        <v>915</v>
      </c>
      <c r="H414" t="s">
        <v>326</v>
      </c>
      <c r="I414" t="s">
        <v>28</v>
      </c>
      <c r="J414" t="s">
        <v>29</v>
      </c>
      <c r="M414" t="s">
        <v>570</v>
      </c>
    </row>
    <row r="415" spans="1:13" x14ac:dyDescent="0.2">
      <c r="A415" t="s">
        <v>13</v>
      </c>
      <c r="B415" t="s">
        <v>14</v>
      </c>
      <c r="C415" t="s">
        <v>59</v>
      </c>
      <c r="D415" t="s">
        <v>63</v>
      </c>
      <c r="F415" t="s">
        <v>18</v>
      </c>
      <c r="G415" t="s">
        <v>916</v>
      </c>
      <c r="H415" t="s">
        <v>354</v>
      </c>
      <c r="I415" t="s">
        <v>20</v>
      </c>
      <c r="J415" t="s">
        <v>29</v>
      </c>
      <c r="M415" t="s">
        <v>30</v>
      </c>
    </row>
    <row r="416" spans="1:13" x14ac:dyDescent="0.2">
      <c r="A416" t="s">
        <v>13</v>
      </c>
      <c r="B416" t="s">
        <v>14</v>
      </c>
      <c r="C416" t="s">
        <v>23</v>
      </c>
      <c r="D416" t="s">
        <v>37</v>
      </c>
      <c r="F416" t="s">
        <v>917</v>
      </c>
      <c r="G416" t="s">
        <v>918</v>
      </c>
      <c r="H416" t="s">
        <v>394</v>
      </c>
      <c r="I416" t="s">
        <v>41</v>
      </c>
      <c r="J416" t="s">
        <v>29</v>
      </c>
      <c r="M416" t="s">
        <v>570</v>
      </c>
    </row>
    <row r="417" spans="1:13" x14ac:dyDescent="0.2">
      <c r="A417" t="s">
        <v>13</v>
      </c>
      <c r="B417" t="s">
        <v>14</v>
      </c>
      <c r="C417" t="s">
        <v>23</v>
      </c>
      <c r="D417" t="s">
        <v>919</v>
      </c>
      <c r="F417" t="s">
        <v>920</v>
      </c>
      <c r="G417" t="s">
        <v>411</v>
      </c>
      <c r="H417" t="s">
        <v>394</v>
      </c>
      <c r="I417" t="s">
        <v>20</v>
      </c>
      <c r="J417" t="s">
        <v>29</v>
      </c>
      <c r="M417" t="s">
        <v>478</v>
      </c>
    </row>
    <row r="418" spans="1:13" x14ac:dyDescent="0.2">
      <c r="A418" t="s">
        <v>13</v>
      </c>
      <c r="B418" t="s">
        <v>14</v>
      </c>
      <c r="C418" t="s">
        <v>23</v>
      </c>
      <c r="D418" t="s">
        <v>921</v>
      </c>
      <c r="F418" t="s">
        <v>922</v>
      </c>
      <c r="G418" t="s">
        <v>923</v>
      </c>
      <c r="H418" t="s">
        <v>412</v>
      </c>
      <c r="I418" t="s">
        <v>41</v>
      </c>
      <c r="J418" t="s">
        <v>29</v>
      </c>
      <c r="M418" t="s">
        <v>417</v>
      </c>
    </row>
    <row r="419" spans="1:13" x14ac:dyDescent="0.2">
      <c r="A419" t="s">
        <v>13</v>
      </c>
      <c r="B419" t="s">
        <v>14</v>
      </c>
      <c r="C419" t="s">
        <v>23</v>
      </c>
      <c r="D419" t="s">
        <v>37</v>
      </c>
      <c r="F419" t="s">
        <v>924</v>
      </c>
      <c r="G419" t="s">
        <v>18</v>
      </c>
      <c r="H419" t="s">
        <v>425</v>
      </c>
      <c r="I419" t="s">
        <v>41</v>
      </c>
      <c r="J419" t="s">
        <v>21</v>
      </c>
      <c r="M419" t="s">
        <v>36</v>
      </c>
    </row>
    <row r="420" spans="1:13" x14ac:dyDescent="0.2">
      <c r="A420" t="s">
        <v>13</v>
      </c>
      <c r="B420" t="s">
        <v>14</v>
      </c>
      <c r="C420" t="s">
        <v>23</v>
      </c>
      <c r="D420" t="s">
        <v>925</v>
      </c>
      <c r="F420" t="s">
        <v>926</v>
      </c>
      <c r="G420" t="s">
        <v>927</v>
      </c>
      <c r="H420" t="s">
        <v>425</v>
      </c>
      <c r="I420" t="s">
        <v>20</v>
      </c>
      <c r="J420" t="s">
        <v>29</v>
      </c>
      <c r="M420" t="s">
        <v>570</v>
      </c>
    </row>
    <row r="421" spans="1:13" x14ac:dyDescent="0.2">
      <c r="A421" t="s">
        <v>13</v>
      </c>
      <c r="B421" t="s">
        <v>14</v>
      </c>
      <c r="C421" t="s">
        <v>59</v>
      </c>
      <c r="D421" t="s">
        <v>63</v>
      </c>
      <c r="F421" t="s">
        <v>928</v>
      </c>
      <c r="G421" t="s">
        <v>929</v>
      </c>
      <c r="H421" t="s">
        <v>425</v>
      </c>
      <c r="I421" t="s">
        <v>28</v>
      </c>
      <c r="J421" t="s">
        <v>29</v>
      </c>
      <c r="M421" t="s">
        <v>22</v>
      </c>
    </row>
    <row r="422" spans="1:13" x14ac:dyDescent="0.2">
      <c r="A422" t="s">
        <v>13</v>
      </c>
      <c r="B422" t="s">
        <v>14</v>
      </c>
      <c r="C422" t="s">
        <v>59</v>
      </c>
      <c r="D422" t="s">
        <v>63</v>
      </c>
      <c r="F422" t="s">
        <v>930</v>
      </c>
      <c r="G422" t="s">
        <v>482</v>
      </c>
      <c r="H422" t="s">
        <v>427</v>
      </c>
      <c r="I422" t="s">
        <v>41</v>
      </c>
      <c r="J422" t="s">
        <v>29</v>
      </c>
      <c r="M422" t="s">
        <v>570</v>
      </c>
    </row>
    <row r="423" spans="1:13" x14ac:dyDescent="0.2">
      <c r="A423" t="s">
        <v>13</v>
      </c>
      <c r="B423" t="s">
        <v>14</v>
      </c>
      <c r="C423" t="s">
        <v>23</v>
      </c>
      <c r="D423" t="s">
        <v>931</v>
      </c>
      <c r="F423" t="s">
        <v>932</v>
      </c>
      <c r="G423" t="s">
        <v>933</v>
      </c>
      <c r="H423" t="s">
        <v>427</v>
      </c>
      <c r="I423" t="s">
        <v>41</v>
      </c>
      <c r="J423" t="s">
        <v>29</v>
      </c>
      <c r="M423" t="s">
        <v>478</v>
      </c>
    </row>
    <row r="424" spans="1:13" x14ac:dyDescent="0.2">
      <c r="A424" t="s">
        <v>13</v>
      </c>
      <c r="B424" t="s">
        <v>14</v>
      </c>
      <c r="C424" t="s">
        <v>23</v>
      </c>
      <c r="D424" t="s">
        <v>37</v>
      </c>
      <c r="F424" t="s">
        <v>934</v>
      </c>
      <c r="G424" t="s">
        <v>18</v>
      </c>
      <c r="H424" t="s">
        <v>427</v>
      </c>
      <c r="I424" t="s">
        <v>41</v>
      </c>
      <c r="J424" t="s">
        <v>29</v>
      </c>
      <c r="M424" t="s">
        <v>36</v>
      </c>
    </row>
    <row r="425" spans="1:13" x14ac:dyDescent="0.2">
      <c r="A425" t="s">
        <v>13</v>
      </c>
      <c r="B425" t="s">
        <v>14</v>
      </c>
      <c r="C425" t="s">
        <v>23</v>
      </c>
      <c r="D425" t="s">
        <v>935</v>
      </c>
      <c r="F425" t="s">
        <v>936</v>
      </c>
      <c r="G425" t="s">
        <v>937</v>
      </c>
      <c r="H425" t="s">
        <v>427</v>
      </c>
      <c r="I425" t="s">
        <v>41</v>
      </c>
      <c r="J425" t="s">
        <v>29</v>
      </c>
      <c r="M425" t="s">
        <v>938</v>
      </c>
    </row>
    <row r="426" spans="1:13" x14ac:dyDescent="0.2">
      <c r="A426" t="s">
        <v>13</v>
      </c>
      <c r="B426" t="s">
        <v>14</v>
      </c>
      <c r="C426" t="s">
        <v>31</v>
      </c>
      <c r="D426" t="s">
        <v>32</v>
      </c>
      <c r="F426" t="s">
        <v>939</v>
      </c>
      <c r="G426" t="s">
        <v>940</v>
      </c>
      <c r="H426" t="s">
        <v>510</v>
      </c>
      <c r="I426" t="s">
        <v>41</v>
      </c>
      <c r="J426" t="s">
        <v>29</v>
      </c>
      <c r="M426" t="s">
        <v>478</v>
      </c>
    </row>
    <row r="427" spans="1:13" x14ac:dyDescent="0.2">
      <c r="A427" t="s">
        <v>13</v>
      </c>
      <c r="B427" t="s">
        <v>14</v>
      </c>
      <c r="C427" t="s">
        <v>59</v>
      </c>
      <c r="D427" t="s">
        <v>63</v>
      </c>
      <c r="F427" t="s">
        <v>941</v>
      </c>
      <c r="G427" t="s">
        <v>18</v>
      </c>
      <c r="H427" t="s">
        <v>510</v>
      </c>
      <c r="I427" t="s">
        <v>49</v>
      </c>
      <c r="J427" t="s">
        <v>29</v>
      </c>
      <c r="M427" t="s">
        <v>570</v>
      </c>
    </row>
    <row r="428" spans="1:13" x14ac:dyDescent="0.2">
      <c r="A428" t="s">
        <v>13</v>
      </c>
      <c r="B428" t="s">
        <v>14</v>
      </c>
      <c r="C428" t="s">
        <v>31</v>
      </c>
      <c r="D428" t="s">
        <v>942</v>
      </c>
      <c r="F428" t="s">
        <v>943</v>
      </c>
      <c r="G428" t="s">
        <v>944</v>
      </c>
      <c r="H428" t="s">
        <v>510</v>
      </c>
      <c r="I428" t="s">
        <v>49</v>
      </c>
      <c r="J428" t="s">
        <v>29</v>
      </c>
      <c r="M428" t="s">
        <v>945</v>
      </c>
    </row>
    <row r="429" spans="1:13" x14ac:dyDescent="0.2">
      <c r="A429" t="s">
        <v>13</v>
      </c>
      <c r="B429" t="s">
        <v>14</v>
      </c>
      <c r="C429" t="s">
        <v>15</v>
      </c>
      <c r="D429" t="s">
        <v>595</v>
      </c>
      <c r="F429" t="s">
        <v>946</v>
      </c>
      <c r="G429" t="s">
        <v>18</v>
      </c>
      <c r="H429" t="s">
        <v>35</v>
      </c>
      <c r="I429" t="s">
        <v>28</v>
      </c>
      <c r="J429" t="s">
        <v>29</v>
      </c>
      <c r="M429" t="s">
        <v>947</v>
      </c>
    </row>
    <row r="430" spans="1:13" x14ac:dyDescent="0.2">
      <c r="A430" t="s">
        <v>13</v>
      </c>
      <c r="B430" t="s">
        <v>14</v>
      </c>
      <c r="C430" t="s">
        <v>636</v>
      </c>
      <c r="D430" t="s">
        <v>948</v>
      </c>
      <c r="F430" t="s">
        <v>18</v>
      </c>
      <c r="G430" t="s">
        <v>949</v>
      </c>
      <c r="H430" t="s">
        <v>27</v>
      </c>
      <c r="I430" t="s">
        <v>49</v>
      </c>
      <c r="J430" t="s">
        <v>29</v>
      </c>
      <c r="M430" t="s">
        <v>570</v>
      </c>
    </row>
    <row r="431" spans="1:13" x14ac:dyDescent="0.2">
      <c r="A431" t="s">
        <v>13</v>
      </c>
      <c r="B431" t="s">
        <v>14</v>
      </c>
      <c r="C431" t="s">
        <v>15</v>
      </c>
      <c r="D431" t="s">
        <v>595</v>
      </c>
      <c r="F431" t="s">
        <v>950</v>
      </c>
      <c r="G431" t="s">
        <v>951</v>
      </c>
      <c r="H431" t="s">
        <v>108</v>
      </c>
      <c r="I431" t="s">
        <v>41</v>
      </c>
      <c r="J431" t="s">
        <v>29</v>
      </c>
      <c r="M431" t="s">
        <v>952</v>
      </c>
    </row>
    <row r="432" spans="1:13" x14ac:dyDescent="0.2">
      <c r="A432" t="s">
        <v>13</v>
      </c>
      <c r="B432" t="s">
        <v>14</v>
      </c>
      <c r="C432" t="s">
        <v>15</v>
      </c>
      <c r="D432" t="s">
        <v>953</v>
      </c>
      <c r="F432" t="s">
        <v>954</v>
      </c>
      <c r="G432" t="s">
        <v>955</v>
      </c>
      <c r="H432" t="s">
        <v>115</v>
      </c>
      <c r="I432" t="s">
        <v>41</v>
      </c>
      <c r="J432" t="s">
        <v>29</v>
      </c>
      <c r="M432" t="s">
        <v>725</v>
      </c>
    </row>
    <row r="433" spans="1:13" x14ac:dyDescent="0.2">
      <c r="A433" t="s">
        <v>13</v>
      </c>
      <c r="B433" t="s">
        <v>14</v>
      </c>
      <c r="C433" t="s">
        <v>15</v>
      </c>
      <c r="D433" t="s">
        <v>595</v>
      </c>
      <c r="F433" t="s">
        <v>956</v>
      </c>
      <c r="G433" t="s">
        <v>18</v>
      </c>
      <c r="H433" t="s">
        <v>115</v>
      </c>
      <c r="I433" t="s">
        <v>28</v>
      </c>
      <c r="J433" t="s">
        <v>29</v>
      </c>
      <c r="M433" t="s">
        <v>725</v>
      </c>
    </row>
    <row r="434" spans="1:13" x14ac:dyDescent="0.2">
      <c r="A434" t="s">
        <v>13</v>
      </c>
      <c r="B434" t="s">
        <v>14</v>
      </c>
      <c r="C434" t="s">
        <v>15</v>
      </c>
      <c r="D434" t="s">
        <v>595</v>
      </c>
      <c r="F434" t="s">
        <v>957</v>
      </c>
      <c r="G434" t="s">
        <v>411</v>
      </c>
      <c r="H434" t="s">
        <v>19</v>
      </c>
      <c r="I434" t="s">
        <v>20</v>
      </c>
      <c r="J434" t="s">
        <v>21</v>
      </c>
      <c r="M434" t="s">
        <v>36</v>
      </c>
    </row>
    <row r="435" spans="1:13" x14ac:dyDescent="0.2">
      <c r="A435" t="s">
        <v>13</v>
      </c>
      <c r="B435" t="s">
        <v>14</v>
      </c>
      <c r="C435" t="s">
        <v>615</v>
      </c>
      <c r="D435" t="s">
        <v>834</v>
      </c>
      <c r="F435" t="s">
        <v>958</v>
      </c>
      <c r="G435" t="s">
        <v>959</v>
      </c>
      <c r="H435" t="s">
        <v>272</v>
      </c>
      <c r="I435" t="s">
        <v>41</v>
      </c>
      <c r="J435" t="s">
        <v>29</v>
      </c>
      <c r="M435" t="s">
        <v>945</v>
      </c>
    </row>
    <row r="436" spans="1:13" x14ac:dyDescent="0.2">
      <c r="A436" t="s">
        <v>13</v>
      </c>
      <c r="B436" t="s">
        <v>14</v>
      </c>
      <c r="C436" t="s">
        <v>15</v>
      </c>
      <c r="D436" t="s">
        <v>960</v>
      </c>
      <c r="F436" t="s">
        <v>961</v>
      </c>
      <c r="G436" t="s">
        <v>18</v>
      </c>
      <c r="H436" t="s">
        <v>354</v>
      </c>
      <c r="I436" t="s">
        <v>49</v>
      </c>
      <c r="J436" t="s">
        <v>29</v>
      </c>
      <c r="M436" t="s">
        <v>962</v>
      </c>
    </row>
    <row r="437" spans="1:13" x14ac:dyDescent="0.2">
      <c r="A437" t="s">
        <v>13</v>
      </c>
      <c r="B437" t="s">
        <v>14</v>
      </c>
      <c r="C437" t="s">
        <v>15</v>
      </c>
      <c r="D437" t="s">
        <v>595</v>
      </c>
      <c r="F437" t="s">
        <v>963</v>
      </c>
      <c r="G437" t="s">
        <v>18</v>
      </c>
      <c r="H437" t="s">
        <v>412</v>
      </c>
      <c r="I437" t="s">
        <v>20</v>
      </c>
      <c r="J437" t="s">
        <v>29</v>
      </c>
      <c r="M437" t="s">
        <v>417</v>
      </c>
    </row>
    <row r="438" spans="1:13" x14ac:dyDescent="0.2">
      <c r="A438" t="s">
        <v>13</v>
      </c>
      <c r="B438" t="s">
        <v>14</v>
      </c>
      <c r="C438" t="s">
        <v>15</v>
      </c>
      <c r="D438" t="s">
        <v>964</v>
      </c>
      <c r="F438" t="s">
        <v>965</v>
      </c>
      <c r="G438" t="s">
        <v>966</v>
      </c>
      <c r="H438" t="s">
        <v>425</v>
      </c>
      <c r="I438" t="s">
        <v>20</v>
      </c>
      <c r="J438" t="s">
        <v>29</v>
      </c>
      <c r="M438" t="s">
        <v>725</v>
      </c>
    </row>
    <row r="439" spans="1:13" x14ac:dyDescent="0.2">
      <c r="A439" t="s">
        <v>13</v>
      </c>
      <c r="B439" t="s">
        <v>14</v>
      </c>
      <c r="C439" t="s">
        <v>967</v>
      </c>
      <c r="D439" t="s">
        <v>595</v>
      </c>
      <c r="F439" t="s">
        <v>18</v>
      </c>
      <c r="G439" t="s">
        <v>968</v>
      </c>
      <c r="H439" t="s">
        <v>427</v>
      </c>
      <c r="I439" t="s">
        <v>20</v>
      </c>
      <c r="J439" t="s">
        <v>29</v>
      </c>
      <c r="M439" t="s">
        <v>597</v>
      </c>
    </row>
    <row r="440" spans="1:13" x14ac:dyDescent="0.2">
      <c r="A440" t="s">
        <v>13</v>
      </c>
      <c r="B440" t="s">
        <v>14</v>
      </c>
      <c r="C440" t="s">
        <v>15</v>
      </c>
      <c r="D440" t="s">
        <v>969</v>
      </c>
      <c r="F440" t="s">
        <v>970</v>
      </c>
      <c r="G440" t="s">
        <v>971</v>
      </c>
      <c r="H440" t="s">
        <v>427</v>
      </c>
      <c r="I440" t="s">
        <v>20</v>
      </c>
      <c r="J440" t="s">
        <v>29</v>
      </c>
      <c r="M440" t="s">
        <v>570</v>
      </c>
    </row>
    <row r="441" spans="1:13" x14ac:dyDescent="0.2">
      <c r="A441" t="s">
        <v>13</v>
      </c>
      <c r="B441" t="s">
        <v>14</v>
      </c>
      <c r="C441" t="s">
        <v>600</v>
      </c>
      <c r="D441" t="s">
        <v>972</v>
      </c>
      <c r="F441" t="s">
        <v>973</v>
      </c>
      <c r="G441" t="s">
        <v>974</v>
      </c>
      <c r="H441" t="s">
        <v>510</v>
      </c>
      <c r="I441" t="s">
        <v>20</v>
      </c>
      <c r="J441" t="s">
        <v>29</v>
      </c>
      <c r="M441" t="s">
        <v>478</v>
      </c>
    </row>
    <row r="442" spans="1:13" x14ac:dyDescent="0.2">
      <c r="A442" t="s">
        <v>13</v>
      </c>
      <c r="B442" t="s">
        <v>14</v>
      </c>
      <c r="C442" t="s">
        <v>15</v>
      </c>
      <c r="D442" t="s">
        <v>975</v>
      </c>
      <c r="F442" t="s">
        <v>976</v>
      </c>
      <c r="G442" t="s">
        <v>977</v>
      </c>
      <c r="H442" t="s">
        <v>510</v>
      </c>
      <c r="I442" t="s">
        <v>41</v>
      </c>
      <c r="J442" t="s">
        <v>29</v>
      </c>
      <c r="M442" t="s">
        <v>478</v>
      </c>
    </row>
    <row r="443" spans="1:13" x14ac:dyDescent="0.2">
      <c r="A443" t="s">
        <v>13</v>
      </c>
      <c r="B443" t="s">
        <v>14</v>
      </c>
      <c r="C443" t="s">
        <v>607</v>
      </c>
      <c r="D443" t="s">
        <v>978</v>
      </c>
      <c r="F443" t="s">
        <v>979</v>
      </c>
      <c r="G443" t="s">
        <v>980</v>
      </c>
      <c r="H443" t="s">
        <v>510</v>
      </c>
      <c r="I443" t="s">
        <v>20</v>
      </c>
      <c r="J443" t="s">
        <v>29</v>
      </c>
      <c r="M443" t="s">
        <v>417</v>
      </c>
    </row>
    <row r="444" spans="1:13" x14ac:dyDescent="0.2">
      <c r="A444" t="s">
        <v>13</v>
      </c>
      <c r="B444" t="s">
        <v>14</v>
      </c>
      <c r="C444" t="s">
        <v>59</v>
      </c>
      <c r="D444" t="s">
        <v>981</v>
      </c>
      <c r="F444" t="s">
        <v>982</v>
      </c>
      <c r="G444" t="s">
        <v>983</v>
      </c>
      <c r="H444" t="s">
        <v>510</v>
      </c>
      <c r="I444" t="s">
        <v>41</v>
      </c>
      <c r="J444" t="s">
        <v>29</v>
      </c>
      <c r="M444" t="s">
        <v>478</v>
      </c>
    </row>
    <row r="445" spans="1:13" x14ac:dyDescent="0.2">
      <c r="A445" t="s">
        <v>13</v>
      </c>
      <c r="B445" t="s">
        <v>14</v>
      </c>
      <c r="C445" t="s">
        <v>600</v>
      </c>
      <c r="D445" t="s">
        <v>627</v>
      </c>
      <c r="F445" t="s">
        <v>984</v>
      </c>
      <c r="G445" t="s">
        <v>985</v>
      </c>
      <c r="H445" t="s">
        <v>354</v>
      </c>
      <c r="I445" t="s">
        <v>41</v>
      </c>
      <c r="J445" t="s">
        <v>29</v>
      </c>
      <c r="M445" t="s">
        <v>22</v>
      </c>
    </row>
    <row r="446" spans="1:13" x14ac:dyDescent="0.2">
      <c r="A446" t="s">
        <v>13</v>
      </c>
      <c r="B446" t="s">
        <v>14</v>
      </c>
      <c r="C446" t="s">
        <v>23</v>
      </c>
      <c r="D446" t="s">
        <v>37</v>
      </c>
      <c r="F446" t="s">
        <v>18</v>
      </c>
      <c r="G446" t="s">
        <v>986</v>
      </c>
      <c r="H446" t="s">
        <v>53</v>
      </c>
      <c r="I446" t="s">
        <v>20</v>
      </c>
      <c r="J446" t="s">
        <v>29</v>
      </c>
      <c r="M446" t="s">
        <v>30</v>
      </c>
    </row>
    <row r="447" spans="1:13" x14ac:dyDescent="0.2">
      <c r="A447" t="s">
        <v>13</v>
      </c>
      <c r="B447" t="s">
        <v>14</v>
      </c>
      <c r="C447" t="s">
        <v>23</v>
      </c>
      <c r="D447" t="s">
        <v>32</v>
      </c>
      <c r="F447" t="s">
        <v>987</v>
      </c>
      <c r="G447" t="s">
        <v>988</v>
      </c>
      <c r="H447" t="s">
        <v>48</v>
      </c>
      <c r="I447" t="s">
        <v>20</v>
      </c>
      <c r="J447" t="s">
        <v>29</v>
      </c>
      <c r="M447" t="s">
        <v>478</v>
      </c>
    </row>
    <row r="448" spans="1:13" x14ac:dyDescent="0.2">
      <c r="A448" t="s">
        <v>13</v>
      </c>
      <c r="B448" t="s">
        <v>14</v>
      </c>
      <c r="C448" t="s">
        <v>59</v>
      </c>
      <c r="D448" t="s">
        <v>989</v>
      </c>
      <c r="F448" t="s">
        <v>990</v>
      </c>
      <c r="G448" t="s">
        <v>18</v>
      </c>
      <c r="H448" t="s">
        <v>48</v>
      </c>
      <c r="I448" t="s">
        <v>20</v>
      </c>
      <c r="J448" t="s">
        <v>29</v>
      </c>
      <c r="M448" t="s">
        <v>478</v>
      </c>
    </row>
    <row r="449" spans="1:13" x14ac:dyDescent="0.2">
      <c r="A449" t="s">
        <v>13</v>
      </c>
      <c r="B449" t="s">
        <v>14</v>
      </c>
      <c r="C449" t="s">
        <v>23</v>
      </c>
      <c r="D449" t="s">
        <v>37</v>
      </c>
      <c r="F449" t="s">
        <v>991</v>
      </c>
      <c r="G449" t="s">
        <v>992</v>
      </c>
      <c r="H449" t="s">
        <v>108</v>
      </c>
      <c r="I449" t="s">
        <v>41</v>
      </c>
      <c r="J449" t="s">
        <v>29</v>
      </c>
      <c r="M449" t="s">
        <v>570</v>
      </c>
    </row>
    <row r="450" spans="1:13" x14ac:dyDescent="0.2">
      <c r="A450" t="s">
        <v>13</v>
      </c>
      <c r="B450" t="s">
        <v>14</v>
      </c>
      <c r="C450" t="s">
        <v>23</v>
      </c>
      <c r="D450" t="s">
        <v>993</v>
      </c>
      <c r="F450" t="s">
        <v>994</v>
      </c>
      <c r="G450" t="s">
        <v>18</v>
      </c>
      <c r="H450" t="s">
        <v>108</v>
      </c>
      <c r="I450" t="s">
        <v>41</v>
      </c>
      <c r="J450" t="s">
        <v>29</v>
      </c>
      <c r="M450" t="s">
        <v>478</v>
      </c>
    </row>
    <row r="451" spans="1:13" x14ac:dyDescent="0.2">
      <c r="A451" t="s">
        <v>13</v>
      </c>
      <c r="B451" t="s">
        <v>14</v>
      </c>
      <c r="C451" t="s">
        <v>23</v>
      </c>
      <c r="D451" t="s">
        <v>995</v>
      </c>
      <c r="F451" t="s">
        <v>996</v>
      </c>
      <c r="G451" t="s">
        <v>997</v>
      </c>
      <c r="H451" t="s">
        <v>108</v>
      </c>
      <c r="I451" t="s">
        <v>20</v>
      </c>
      <c r="J451" t="s">
        <v>29</v>
      </c>
      <c r="M451" t="s">
        <v>478</v>
      </c>
    </row>
    <row r="452" spans="1:13" x14ac:dyDescent="0.2">
      <c r="A452" t="s">
        <v>13</v>
      </c>
      <c r="B452" t="s">
        <v>14</v>
      </c>
      <c r="C452" t="s">
        <v>23</v>
      </c>
      <c r="D452" t="s">
        <v>998</v>
      </c>
      <c r="F452" t="s">
        <v>999</v>
      </c>
      <c r="G452" t="s">
        <v>1000</v>
      </c>
      <c r="H452" t="s">
        <v>108</v>
      </c>
      <c r="I452" t="s">
        <v>49</v>
      </c>
      <c r="J452" t="s">
        <v>29</v>
      </c>
      <c r="M452" t="s">
        <v>909</v>
      </c>
    </row>
    <row r="453" spans="1:13" x14ac:dyDescent="0.2">
      <c r="A453" t="s">
        <v>13</v>
      </c>
      <c r="B453" t="s">
        <v>14</v>
      </c>
      <c r="C453" t="s">
        <v>23</v>
      </c>
      <c r="D453" t="s">
        <v>37</v>
      </c>
      <c r="F453" t="s">
        <v>18</v>
      </c>
      <c r="G453" t="s">
        <v>1001</v>
      </c>
      <c r="H453" t="s">
        <v>108</v>
      </c>
      <c r="I453" t="s">
        <v>41</v>
      </c>
      <c r="J453" t="s">
        <v>29</v>
      </c>
      <c r="M453" t="s">
        <v>478</v>
      </c>
    </row>
    <row r="454" spans="1:13" x14ac:dyDescent="0.2">
      <c r="A454" t="s">
        <v>13</v>
      </c>
      <c r="B454" t="s">
        <v>14</v>
      </c>
      <c r="C454" t="s">
        <v>31</v>
      </c>
      <c r="D454" t="s">
        <v>1002</v>
      </c>
      <c r="F454" t="s">
        <v>1003</v>
      </c>
      <c r="G454" t="s">
        <v>1004</v>
      </c>
      <c r="H454" t="s">
        <v>108</v>
      </c>
      <c r="I454" t="s">
        <v>20</v>
      </c>
      <c r="J454" t="s">
        <v>29</v>
      </c>
      <c r="M454" t="s">
        <v>478</v>
      </c>
    </row>
    <row r="455" spans="1:13" x14ac:dyDescent="0.2">
      <c r="A455" t="s">
        <v>13</v>
      </c>
      <c r="B455" t="s">
        <v>14</v>
      </c>
      <c r="C455" t="s">
        <v>59</v>
      </c>
      <c r="D455" t="s">
        <v>63</v>
      </c>
      <c r="F455" t="s">
        <v>1005</v>
      </c>
      <c r="G455" t="s">
        <v>18</v>
      </c>
      <c r="H455" t="s">
        <v>108</v>
      </c>
      <c r="I455" t="s">
        <v>20</v>
      </c>
      <c r="J455" t="s">
        <v>29</v>
      </c>
      <c r="M455" t="s">
        <v>478</v>
      </c>
    </row>
    <row r="456" spans="1:13" x14ac:dyDescent="0.2">
      <c r="A456" t="s">
        <v>13</v>
      </c>
      <c r="B456" t="s">
        <v>14</v>
      </c>
      <c r="C456" t="s">
        <v>23</v>
      </c>
      <c r="D456" t="s">
        <v>37</v>
      </c>
      <c r="F456" t="s">
        <v>1006</v>
      </c>
      <c r="G456" t="s">
        <v>18</v>
      </c>
      <c r="H456" t="s">
        <v>115</v>
      </c>
      <c r="I456" t="s">
        <v>41</v>
      </c>
      <c r="J456" t="s">
        <v>29</v>
      </c>
      <c r="M456" t="s">
        <v>478</v>
      </c>
    </row>
    <row r="457" spans="1:13" x14ac:dyDescent="0.2">
      <c r="A457" t="s">
        <v>13</v>
      </c>
      <c r="B457" t="s">
        <v>14</v>
      </c>
      <c r="C457" t="s">
        <v>23</v>
      </c>
      <c r="D457" t="s">
        <v>1007</v>
      </c>
      <c r="F457" t="s">
        <v>1008</v>
      </c>
      <c r="G457" t="s">
        <v>1009</v>
      </c>
      <c r="H457" t="s">
        <v>108</v>
      </c>
      <c r="I457" t="s">
        <v>20</v>
      </c>
      <c r="J457" t="s">
        <v>29</v>
      </c>
      <c r="M457" t="s">
        <v>478</v>
      </c>
    </row>
    <row r="458" spans="1:13" x14ac:dyDescent="0.2">
      <c r="A458" t="s">
        <v>13</v>
      </c>
      <c r="B458" t="s">
        <v>14</v>
      </c>
      <c r="C458" t="s">
        <v>23</v>
      </c>
      <c r="D458" t="s">
        <v>1010</v>
      </c>
      <c r="F458" t="s">
        <v>1011</v>
      </c>
      <c r="G458" t="s">
        <v>18</v>
      </c>
      <c r="H458" t="s">
        <v>115</v>
      </c>
      <c r="I458" t="s">
        <v>20</v>
      </c>
      <c r="J458" t="s">
        <v>29</v>
      </c>
      <c r="M458" t="s">
        <v>478</v>
      </c>
    </row>
    <row r="459" spans="1:13" x14ac:dyDescent="0.2">
      <c r="A459" t="s">
        <v>13</v>
      </c>
      <c r="B459" t="s">
        <v>14</v>
      </c>
      <c r="C459" t="s">
        <v>23</v>
      </c>
      <c r="D459" t="s">
        <v>1012</v>
      </c>
      <c r="F459" t="s">
        <v>1013</v>
      </c>
      <c r="G459" t="s">
        <v>1014</v>
      </c>
      <c r="H459" t="s">
        <v>115</v>
      </c>
      <c r="I459" t="s">
        <v>41</v>
      </c>
      <c r="J459" t="s">
        <v>29</v>
      </c>
      <c r="M459" t="s">
        <v>478</v>
      </c>
    </row>
    <row r="460" spans="1:13" x14ac:dyDescent="0.2">
      <c r="A460" t="s">
        <v>13</v>
      </c>
      <c r="B460" t="s">
        <v>14</v>
      </c>
      <c r="C460" t="s">
        <v>23</v>
      </c>
      <c r="D460" t="s">
        <v>1015</v>
      </c>
      <c r="F460" t="s">
        <v>1016</v>
      </c>
      <c r="G460" t="s">
        <v>1017</v>
      </c>
      <c r="H460" t="s">
        <v>115</v>
      </c>
      <c r="I460" t="s">
        <v>41</v>
      </c>
      <c r="J460" t="s">
        <v>29</v>
      </c>
      <c r="M460" t="s">
        <v>478</v>
      </c>
    </row>
    <row r="461" spans="1:13" x14ac:dyDescent="0.2">
      <c r="A461" t="s">
        <v>13</v>
      </c>
      <c r="B461" t="s">
        <v>14</v>
      </c>
      <c r="C461" t="s">
        <v>59</v>
      </c>
      <c r="D461" t="s">
        <v>63</v>
      </c>
      <c r="F461" t="s">
        <v>1018</v>
      </c>
      <c r="G461" t="s">
        <v>411</v>
      </c>
      <c r="H461" t="s">
        <v>115</v>
      </c>
      <c r="I461" t="s">
        <v>20</v>
      </c>
      <c r="J461" t="s">
        <v>29</v>
      </c>
      <c r="M461" t="s">
        <v>478</v>
      </c>
    </row>
    <row r="462" spans="1:13" x14ac:dyDescent="0.2">
      <c r="A462" t="s">
        <v>13</v>
      </c>
      <c r="B462" t="s">
        <v>14</v>
      </c>
      <c r="C462" t="s">
        <v>59</v>
      </c>
      <c r="D462" t="s">
        <v>63</v>
      </c>
      <c r="F462" t="s">
        <v>1019</v>
      </c>
      <c r="G462" t="s">
        <v>1020</v>
      </c>
      <c r="H462" t="s">
        <v>115</v>
      </c>
      <c r="I462" t="s">
        <v>20</v>
      </c>
      <c r="J462" t="s">
        <v>29</v>
      </c>
      <c r="M462" t="s">
        <v>570</v>
      </c>
    </row>
    <row r="463" spans="1:13" x14ac:dyDescent="0.2">
      <c r="A463" t="s">
        <v>13</v>
      </c>
      <c r="B463" t="s">
        <v>14</v>
      </c>
      <c r="C463" t="s">
        <v>59</v>
      </c>
      <c r="D463" t="s">
        <v>63</v>
      </c>
      <c r="F463" t="s">
        <v>1021</v>
      </c>
      <c r="G463" t="s">
        <v>411</v>
      </c>
      <c r="H463" t="s">
        <v>115</v>
      </c>
      <c r="I463" t="s">
        <v>20</v>
      </c>
      <c r="J463" t="s">
        <v>29</v>
      </c>
      <c r="M463" t="s">
        <v>478</v>
      </c>
    </row>
    <row r="464" spans="1:13" x14ac:dyDescent="0.2">
      <c r="A464" t="s">
        <v>13</v>
      </c>
      <c r="B464" t="s">
        <v>14</v>
      </c>
      <c r="C464" t="s">
        <v>23</v>
      </c>
      <c r="D464" t="s">
        <v>1022</v>
      </c>
      <c r="F464" t="s">
        <v>1023</v>
      </c>
      <c r="G464" t="s">
        <v>18</v>
      </c>
      <c r="H464" t="s">
        <v>115</v>
      </c>
      <c r="I464" t="s">
        <v>41</v>
      </c>
      <c r="J464" t="s">
        <v>29</v>
      </c>
      <c r="M464" t="s">
        <v>478</v>
      </c>
    </row>
    <row r="465" spans="1:13" x14ac:dyDescent="0.2">
      <c r="A465" t="s">
        <v>13</v>
      </c>
      <c r="B465" t="s">
        <v>14</v>
      </c>
      <c r="C465" t="s">
        <v>59</v>
      </c>
      <c r="D465" t="s">
        <v>1024</v>
      </c>
      <c r="F465" t="s">
        <v>1025</v>
      </c>
      <c r="G465" t="s">
        <v>18</v>
      </c>
      <c r="H465" t="s">
        <v>115</v>
      </c>
      <c r="I465" t="s">
        <v>41</v>
      </c>
      <c r="J465" t="s">
        <v>29</v>
      </c>
      <c r="M465" t="s">
        <v>1026</v>
      </c>
    </row>
    <row r="466" spans="1:13" x14ac:dyDescent="0.2">
      <c r="A466" t="s">
        <v>13</v>
      </c>
      <c r="B466" t="s">
        <v>14</v>
      </c>
      <c r="C466" t="s">
        <v>23</v>
      </c>
      <c r="D466" t="s">
        <v>1027</v>
      </c>
      <c r="F466" t="s">
        <v>1028</v>
      </c>
      <c r="G466" t="s">
        <v>1029</v>
      </c>
      <c r="H466" t="s">
        <v>128</v>
      </c>
      <c r="I466" t="s">
        <v>20</v>
      </c>
      <c r="J466" t="s">
        <v>29</v>
      </c>
      <c r="M466" t="s">
        <v>478</v>
      </c>
    </row>
    <row r="467" spans="1:13" x14ac:dyDescent="0.2">
      <c r="A467" t="s">
        <v>13</v>
      </c>
      <c r="B467" t="s">
        <v>14</v>
      </c>
      <c r="C467" t="s">
        <v>59</v>
      </c>
      <c r="D467" t="s">
        <v>63</v>
      </c>
      <c r="F467" t="s">
        <v>1030</v>
      </c>
      <c r="G467" t="s">
        <v>1031</v>
      </c>
      <c r="H467" t="s">
        <v>128</v>
      </c>
      <c r="I467" t="s">
        <v>20</v>
      </c>
      <c r="J467" t="s">
        <v>29</v>
      </c>
      <c r="M467" t="s">
        <v>570</v>
      </c>
    </row>
    <row r="468" spans="1:13" x14ac:dyDescent="0.2">
      <c r="A468" t="s">
        <v>13</v>
      </c>
      <c r="B468" t="s">
        <v>14</v>
      </c>
      <c r="C468" t="s">
        <v>59</v>
      </c>
      <c r="D468" t="s">
        <v>1032</v>
      </c>
      <c r="F468" t="s">
        <v>1033</v>
      </c>
      <c r="G468" t="s">
        <v>18</v>
      </c>
      <c r="H468" t="s">
        <v>209</v>
      </c>
      <c r="I468" t="s">
        <v>41</v>
      </c>
      <c r="J468" t="s">
        <v>29</v>
      </c>
      <c r="M468" t="s">
        <v>22</v>
      </c>
    </row>
    <row r="469" spans="1:13" x14ac:dyDescent="0.2">
      <c r="A469" t="s">
        <v>13</v>
      </c>
      <c r="B469" t="s">
        <v>14</v>
      </c>
      <c r="C469" t="s">
        <v>23</v>
      </c>
      <c r="D469" t="s">
        <v>1034</v>
      </c>
      <c r="F469" t="s">
        <v>1035</v>
      </c>
      <c r="G469" t="s">
        <v>1036</v>
      </c>
      <c r="H469" t="s">
        <v>209</v>
      </c>
      <c r="I469" t="s">
        <v>20</v>
      </c>
      <c r="J469" t="s">
        <v>29</v>
      </c>
      <c r="M469" t="s">
        <v>478</v>
      </c>
    </row>
    <row r="470" spans="1:13" x14ac:dyDescent="0.2">
      <c r="A470" t="s">
        <v>13</v>
      </c>
      <c r="B470" t="s">
        <v>14</v>
      </c>
      <c r="C470" t="s">
        <v>23</v>
      </c>
      <c r="D470" t="s">
        <v>37</v>
      </c>
      <c r="F470" t="s">
        <v>1037</v>
      </c>
      <c r="G470" t="s">
        <v>1038</v>
      </c>
      <c r="H470" t="s">
        <v>209</v>
      </c>
      <c r="I470" t="s">
        <v>20</v>
      </c>
      <c r="J470" t="s">
        <v>29</v>
      </c>
      <c r="M470" t="s">
        <v>570</v>
      </c>
    </row>
    <row r="471" spans="1:13" x14ac:dyDescent="0.2">
      <c r="A471" t="s">
        <v>13</v>
      </c>
      <c r="B471" t="s">
        <v>14</v>
      </c>
      <c r="C471" t="s">
        <v>23</v>
      </c>
      <c r="D471" t="s">
        <v>37</v>
      </c>
      <c r="F471" t="s">
        <v>1039</v>
      </c>
      <c r="G471" t="s">
        <v>1040</v>
      </c>
      <c r="H471" t="s">
        <v>209</v>
      </c>
      <c r="I471" t="s">
        <v>20</v>
      </c>
      <c r="J471" t="s">
        <v>29</v>
      </c>
      <c r="M471" t="s">
        <v>36</v>
      </c>
    </row>
    <row r="472" spans="1:13" x14ac:dyDescent="0.2">
      <c r="A472" t="s">
        <v>13</v>
      </c>
      <c r="B472" t="s">
        <v>14</v>
      </c>
      <c r="C472" t="s">
        <v>59</v>
      </c>
      <c r="D472" t="s">
        <v>1041</v>
      </c>
      <c r="F472" t="s">
        <v>1042</v>
      </c>
      <c r="G472" t="s">
        <v>1043</v>
      </c>
      <c r="H472" t="s">
        <v>248</v>
      </c>
      <c r="I472" t="s">
        <v>41</v>
      </c>
      <c r="J472" t="s">
        <v>29</v>
      </c>
      <c r="M472" t="s">
        <v>478</v>
      </c>
    </row>
    <row r="473" spans="1:13" x14ac:dyDescent="0.2">
      <c r="A473" t="s">
        <v>13</v>
      </c>
      <c r="B473" t="s">
        <v>14</v>
      </c>
      <c r="C473" t="s">
        <v>31</v>
      </c>
      <c r="D473" t="s">
        <v>1044</v>
      </c>
      <c r="F473" t="s">
        <v>1045</v>
      </c>
      <c r="G473" t="s">
        <v>1046</v>
      </c>
      <c r="H473" t="s">
        <v>248</v>
      </c>
      <c r="I473" t="s">
        <v>41</v>
      </c>
      <c r="J473" t="s">
        <v>172</v>
      </c>
      <c r="M473" t="s">
        <v>909</v>
      </c>
    </row>
    <row r="474" spans="1:13" x14ac:dyDescent="0.2">
      <c r="A474" t="s">
        <v>13</v>
      </c>
      <c r="B474" t="s">
        <v>14</v>
      </c>
      <c r="C474" t="s">
        <v>23</v>
      </c>
      <c r="D474" t="s">
        <v>1047</v>
      </c>
      <c r="F474" t="s">
        <v>1048</v>
      </c>
      <c r="G474" t="s">
        <v>1049</v>
      </c>
      <c r="H474" t="s">
        <v>256</v>
      </c>
      <c r="I474" t="s">
        <v>20</v>
      </c>
      <c r="J474" t="s">
        <v>29</v>
      </c>
      <c r="M474" t="s">
        <v>478</v>
      </c>
    </row>
    <row r="475" spans="1:13" x14ac:dyDescent="0.2">
      <c r="A475" t="s">
        <v>13</v>
      </c>
      <c r="B475" t="s">
        <v>14</v>
      </c>
      <c r="C475" t="s">
        <v>23</v>
      </c>
      <c r="D475" t="s">
        <v>37</v>
      </c>
      <c r="F475" t="s">
        <v>1050</v>
      </c>
      <c r="G475" t="s">
        <v>18</v>
      </c>
      <c r="H475" t="s">
        <v>261</v>
      </c>
      <c r="I475" t="s">
        <v>41</v>
      </c>
      <c r="J475" t="s">
        <v>29</v>
      </c>
      <c r="M475" t="s">
        <v>36</v>
      </c>
    </row>
    <row r="476" spans="1:13" x14ac:dyDescent="0.2">
      <c r="A476" t="s">
        <v>13</v>
      </c>
      <c r="B476" t="s">
        <v>14</v>
      </c>
      <c r="C476" t="s">
        <v>31</v>
      </c>
      <c r="D476" t="s">
        <v>1051</v>
      </c>
      <c r="F476" t="s">
        <v>1052</v>
      </c>
      <c r="G476" t="s">
        <v>1053</v>
      </c>
      <c r="H476" t="s">
        <v>261</v>
      </c>
      <c r="I476" t="s">
        <v>41</v>
      </c>
      <c r="J476" t="s">
        <v>21</v>
      </c>
      <c r="M476" t="s">
        <v>478</v>
      </c>
    </row>
    <row r="477" spans="1:13" x14ac:dyDescent="0.2">
      <c r="A477" t="s">
        <v>13</v>
      </c>
      <c r="B477" t="s">
        <v>14</v>
      </c>
      <c r="C477" t="s">
        <v>59</v>
      </c>
      <c r="D477" t="s">
        <v>1054</v>
      </c>
      <c r="F477" t="s">
        <v>1055</v>
      </c>
      <c r="G477" t="s">
        <v>1056</v>
      </c>
      <c r="H477" t="s">
        <v>268</v>
      </c>
      <c r="I477" t="s">
        <v>20</v>
      </c>
      <c r="J477" t="s">
        <v>29</v>
      </c>
      <c r="M477" t="s">
        <v>570</v>
      </c>
    </row>
    <row r="478" spans="1:13" x14ac:dyDescent="0.2">
      <c r="A478" t="s">
        <v>13</v>
      </c>
      <c r="B478" t="s">
        <v>14</v>
      </c>
      <c r="C478" t="s">
        <v>59</v>
      </c>
      <c r="D478" t="s">
        <v>1057</v>
      </c>
      <c r="F478" t="s">
        <v>1058</v>
      </c>
      <c r="G478" t="s">
        <v>1059</v>
      </c>
      <c r="H478" t="s">
        <v>268</v>
      </c>
      <c r="I478" t="s">
        <v>41</v>
      </c>
      <c r="J478" t="s">
        <v>29</v>
      </c>
      <c r="M478" t="s">
        <v>478</v>
      </c>
    </row>
    <row r="479" spans="1:13" x14ac:dyDescent="0.2">
      <c r="A479" t="s">
        <v>13</v>
      </c>
      <c r="B479" t="s">
        <v>14</v>
      </c>
      <c r="C479" t="s">
        <v>23</v>
      </c>
      <c r="D479" t="s">
        <v>37</v>
      </c>
      <c r="F479" t="s">
        <v>1039</v>
      </c>
      <c r="G479" t="s">
        <v>1040</v>
      </c>
      <c r="H479" t="s">
        <v>209</v>
      </c>
      <c r="I479" t="s">
        <v>20</v>
      </c>
      <c r="J479" t="s">
        <v>29</v>
      </c>
      <c r="M479" t="s">
        <v>36</v>
      </c>
    </row>
    <row r="480" spans="1:13" x14ac:dyDescent="0.2">
      <c r="A480" t="s">
        <v>13</v>
      </c>
      <c r="B480" t="s">
        <v>14</v>
      </c>
      <c r="C480" t="s">
        <v>59</v>
      </c>
      <c r="D480" t="s">
        <v>1041</v>
      </c>
      <c r="F480" t="s">
        <v>1042</v>
      </c>
      <c r="G480" t="s">
        <v>1043</v>
      </c>
      <c r="H480" t="s">
        <v>248</v>
      </c>
      <c r="I480" t="s">
        <v>41</v>
      </c>
      <c r="J480" t="s">
        <v>29</v>
      </c>
      <c r="M480" t="s">
        <v>478</v>
      </c>
    </row>
    <row r="481" spans="1:13" x14ac:dyDescent="0.2">
      <c r="A481" t="s">
        <v>13</v>
      </c>
      <c r="B481" t="s">
        <v>14</v>
      </c>
      <c r="C481" t="s">
        <v>31</v>
      </c>
      <c r="D481" t="s">
        <v>1044</v>
      </c>
      <c r="F481" t="s">
        <v>1045</v>
      </c>
      <c r="G481" t="s">
        <v>1046</v>
      </c>
      <c r="H481" t="s">
        <v>248</v>
      </c>
      <c r="I481" t="s">
        <v>41</v>
      </c>
      <c r="J481" t="s">
        <v>172</v>
      </c>
      <c r="M481" t="s">
        <v>909</v>
      </c>
    </row>
    <row r="482" spans="1:13" x14ac:dyDescent="0.2">
      <c r="A482" t="s">
        <v>13</v>
      </c>
      <c r="B482" t="s">
        <v>14</v>
      </c>
      <c r="C482" t="s">
        <v>23</v>
      </c>
      <c r="D482" t="s">
        <v>1047</v>
      </c>
      <c r="F482" t="s">
        <v>1048</v>
      </c>
      <c r="G482" t="s">
        <v>1049</v>
      </c>
      <c r="H482" t="s">
        <v>256</v>
      </c>
      <c r="I482" t="s">
        <v>20</v>
      </c>
      <c r="J482" t="s">
        <v>29</v>
      </c>
      <c r="M482" t="s">
        <v>478</v>
      </c>
    </row>
    <row r="483" spans="1:13" x14ac:dyDescent="0.2">
      <c r="A483" t="s">
        <v>13</v>
      </c>
      <c r="B483" t="s">
        <v>14</v>
      </c>
      <c r="C483" t="s">
        <v>23</v>
      </c>
      <c r="D483" t="s">
        <v>37</v>
      </c>
      <c r="F483" t="s">
        <v>1050</v>
      </c>
      <c r="G483" t="s">
        <v>18</v>
      </c>
      <c r="H483" t="s">
        <v>261</v>
      </c>
      <c r="I483" t="s">
        <v>41</v>
      </c>
      <c r="J483" t="s">
        <v>29</v>
      </c>
      <c r="M483" t="s">
        <v>36</v>
      </c>
    </row>
    <row r="484" spans="1:13" x14ac:dyDescent="0.2">
      <c r="A484" t="s">
        <v>13</v>
      </c>
      <c r="B484" t="s">
        <v>14</v>
      </c>
      <c r="C484" t="s">
        <v>31</v>
      </c>
      <c r="D484" t="s">
        <v>1051</v>
      </c>
      <c r="F484" t="s">
        <v>1052</v>
      </c>
      <c r="G484" t="s">
        <v>1053</v>
      </c>
      <c r="H484" t="s">
        <v>261</v>
      </c>
      <c r="I484" t="s">
        <v>41</v>
      </c>
      <c r="J484" t="s">
        <v>21</v>
      </c>
      <c r="M484" t="s">
        <v>478</v>
      </c>
    </row>
    <row r="485" spans="1:13" x14ac:dyDescent="0.2">
      <c r="A485" t="s">
        <v>13</v>
      </c>
      <c r="B485" t="s">
        <v>14</v>
      </c>
      <c r="C485" t="s">
        <v>59</v>
      </c>
      <c r="D485" t="s">
        <v>1054</v>
      </c>
      <c r="F485" t="s">
        <v>1055</v>
      </c>
      <c r="G485" t="s">
        <v>1056</v>
      </c>
      <c r="H485" t="s">
        <v>268</v>
      </c>
      <c r="I485" t="s">
        <v>20</v>
      </c>
      <c r="J485" t="s">
        <v>29</v>
      </c>
      <c r="M485" t="s">
        <v>570</v>
      </c>
    </row>
    <row r="486" spans="1:13" x14ac:dyDescent="0.2">
      <c r="A486" t="s">
        <v>13</v>
      </c>
      <c r="B486" t="s">
        <v>14</v>
      </c>
      <c r="C486" t="s">
        <v>59</v>
      </c>
      <c r="D486" t="s">
        <v>1057</v>
      </c>
      <c r="F486" t="s">
        <v>1058</v>
      </c>
      <c r="G486" t="s">
        <v>1059</v>
      </c>
      <c r="H486" t="s">
        <v>268</v>
      </c>
      <c r="I486" t="s">
        <v>41</v>
      </c>
      <c r="J486" t="s">
        <v>29</v>
      </c>
      <c r="M486" t="s">
        <v>478</v>
      </c>
    </row>
    <row r="487" spans="1:13" x14ac:dyDescent="0.2">
      <c r="A487" t="s">
        <v>13</v>
      </c>
      <c r="B487" t="s">
        <v>14</v>
      </c>
      <c r="C487" t="s">
        <v>23</v>
      </c>
      <c r="D487" t="s">
        <v>37</v>
      </c>
      <c r="F487" t="s">
        <v>1060</v>
      </c>
      <c r="G487" t="s">
        <v>1061</v>
      </c>
      <c r="H487" t="s">
        <v>272</v>
      </c>
      <c r="I487" t="s">
        <v>20</v>
      </c>
      <c r="J487" t="s">
        <v>29</v>
      </c>
      <c r="M487" t="s">
        <v>18</v>
      </c>
    </row>
    <row r="488" spans="1:13" x14ac:dyDescent="0.2">
      <c r="A488" t="s">
        <v>13</v>
      </c>
      <c r="B488" t="s">
        <v>14</v>
      </c>
      <c r="C488" t="s">
        <v>31</v>
      </c>
      <c r="D488" t="s">
        <v>32</v>
      </c>
      <c r="F488" t="s">
        <v>1062</v>
      </c>
      <c r="G488" t="s">
        <v>18</v>
      </c>
      <c r="H488" t="s">
        <v>272</v>
      </c>
      <c r="I488" t="s">
        <v>20</v>
      </c>
      <c r="J488" t="s">
        <v>29</v>
      </c>
      <c r="M488" t="s">
        <v>570</v>
      </c>
    </row>
    <row r="489" spans="1:13" x14ac:dyDescent="0.2">
      <c r="A489" t="s">
        <v>13</v>
      </c>
      <c r="B489" t="s">
        <v>14</v>
      </c>
      <c r="C489" t="s">
        <v>59</v>
      </c>
      <c r="D489" t="s">
        <v>1063</v>
      </c>
      <c r="F489" t="s">
        <v>1064</v>
      </c>
      <c r="G489" t="s">
        <v>18</v>
      </c>
      <c r="H489" t="s">
        <v>272</v>
      </c>
      <c r="I489" t="s">
        <v>41</v>
      </c>
      <c r="J489" t="s">
        <v>29</v>
      </c>
      <c r="M489" t="s">
        <v>1065</v>
      </c>
    </row>
    <row r="490" spans="1:13" x14ac:dyDescent="0.2">
      <c r="A490" t="s">
        <v>13</v>
      </c>
      <c r="B490" t="s">
        <v>14</v>
      </c>
      <c r="C490" t="s">
        <v>59</v>
      </c>
      <c r="D490" t="s">
        <v>63</v>
      </c>
      <c r="F490" t="s">
        <v>1066</v>
      </c>
      <c r="G490" t="s">
        <v>1067</v>
      </c>
      <c r="H490" t="s">
        <v>272</v>
      </c>
      <c r="I490" t="s">
        <v>41</v>
      </c>
      <c r="J490" t="s">
        <v>29</v>
      </c>
      <c r="M490" t="s">
        <v>478</v>
      </c>
    </row>
    <row r="491" spans="1:13" x14ac:dyDescent="0.2">
      <c r="A491" t="s">
        <v>13</v>
      </c>
      <c r="B491" t="s">
        <v>14</v>
      </c>
      <c r="C491" t="s">
        <v>23</v>
      </c>
      <c r="D491" t="s">
        <v>37</v>
      </c>
      <c r="F491" t="s">
        <v>1068</v>
      </c>
      <c r="G491" t="s">
        <v>18</v>
      </c>
      <c r="H491" t="s">
        <v>326</v>
      </c>
      <c r="I491" t="s">
        <v>20</v>
      </c>
      <c r="J491" t="s">
        <v>29</v>
      </c>
      <c r="M491" t="s">
        <v>938</v>
      </c>
    </row>
    <row r="492" spans="1:13" x14ac:dyDescent="0.2">
      <c r="A492" t="s">
        <v>13</v>
      </c>
      <c r="B492" t="s">
        <v>14</v>
      </c>
      <c r="C492" t="s">
        <v>23</v>
      </c>
      <c r="D492" t="s">
        <v>1069</v>
      </c>
      <c r="F492" t="s">
        <v>1070</v>
      </c>
      <c r="G492" t="s">
        <v>1071</v>
      </c>
      <c r="H492" t="s">
        <v>272</v>
      </c>
      <c r="I492" t="s">
        <v>20</v>
      </c>
      <c r="J492" t="s">
        <v>29</v>
      </c>
      <c r="M492" t="s">
        <v>478</v>
      </c>
    </row>
    <row r="493" spans="1:13" x14ac:dyDescent="0.2">
      <c r="A493" t="s">
        <v>13</v>
      </c>
      <c r="B493" t="s">
        <v>14</v>
      </c>
      <c r="C493" t="s">
        <v>31</v>
      </c>
      <c r="D493" t="s">
        <v>32</v>
      </c>
      <c r="F493" t="s">
        <v>1072</v>
      </c>
      <c r="G493" t="s">
        <v>18</v>
      </c>
      <c r="H493" t="s">
        <v>272</v>
      </c>
      <c r="I493" t="s">
        <v>41</v>
      </c>
      <c r="J493" t="s">
        <v>29</v>
      </c>
      <c r="M493" t="s">
        <v>478</v>
      </c>
    </row>
    <row r="494" spans="1:13" x14ac:dyDescent="0.2">
      <c r="A494" t="s">
        <v>13</v>
      </c>
      <c r="B494" t="s">
        <v>14</v>
      </c>
      <c r="C494" t="s">
        <v>31</v>
      </c>
      <c r="D494" t="s">
        <v>32</v>
      </c>
      <c r="F494" t="s">
        <v>1073</v>
      </c>
      <c r="G494" t="s">
        <v>1074</v>
      </c>
      <c r="H494" t="s">
        <v>272</v>
      </c>
      <c r="I494" t="s">
        <v>41</v>
      </c>
      <c r="J494" t="s">
        <v>172</v>
      </c>
      <c r="M494" t="s">
        <v>1075</v>
      </c>
    </row>
    <row r="495" spans="1:13" x14ac:dyDescent="0.2">
      <c r="A495" t="s">
        <v>13</v>
      </c>
      <c r="B495" t="s">
        <v>14</v>
      </c>
      <c r="C495" t="s">
        <v>23</v>
      </c>
      <c r="D495" t="s">
        <v>1076</v>
      </c>
      <c r="F495" t="s">
        <v>1077</v>
      </c>
      <c r="G495" t="s">
        <v>18</v>
      </c>
      <c r="H495" t="s">
        <v>326</v>
      </c>
      <c r="I495" t="s">
        <v>41</v>
      </c>
      <c r="J495" t="s">
        <v>29</v>
      </c>
      <c r="M495" t="s">
        <v>478</v>
      </c>
    </row>
    <row r="496" spans="1:13" x14ac:dyDescent="0.2">
      <c r="A496" t="s">
        <v>13</v>
      </c>
      <c r="B496" t="s">
        <v>14</v>
      </c>
      <c r="C496" t="s">
        <v>23</v>
      </c>
      <c r="D496" t="s">
        <v>1078</v>
      </c>
      <c r="F496" t="s">
        <v>1079</v>
      </c>
      <c r="G496" t="s">
        <v>1080</v>
      </c>
      <c r="H496" t="s">
        <v>272</v>
      </c>
      <c r="I496" t="s">
        <v>41</v>
      </c>
      <c r="J496" t="s">
        <v>29</v>
      </c>
      <c r="M496" t="s">
        <v>478</v>
      </c>
    </row>
    <row r="497" spans="1:13" x14ac:dyDescent="0.2">
      <c r="A497" t="s">
        <v>13</v>
      </c>
      <c r="B497" t="s">
        <v>14</v>
      </c>
      <c r="C497" t="s">
        <v>23</v>
      </c>
      <c r="D497" t="s">
        <v>1041</v>
      </c>
      <c r="F497" t="s">
        <v>1081</v>
      </c>
      <c r="G497" t="s">
        <v>18</v>
      </c>
      <c r="H497" t="s">
        <v>326</v>
      </c>
      <c r="I497" t="s">
        <v>20</v>
      </c>
      <c r="J497" t="s">
        <v>29</v>
      </c>
      <c r="M497" t="s">
        <v>478</v>
      </c>
    </row>
    <row r="498" spans="1:13" x14ac:dyDescent="0.2">
      <c r="A498" t="s">
        <v>13</v>
      </c>
      <c r="B498" t="s">
        <v>14</v>
      </c>
      <c r="C498" t="s">
        <v>23</v>
      </c>
      <c r="D498" t="s">
        <v>37</v>
      </c>
      <c r="F498" t="s">
        <v>1082</v>
      </c>
      <c r="G498" t="s">
        <v>18</v>
      </c>
      <c r="H498" t="s">
        <v>326</v>
      </c>
      <c r="I498" t="s">
        <v>20</v>
      </c>
      <c r="J498" t="s">
        <v>29</v>
      </c>
      <c r="M498" t="s">
        <v>478</v>
      </c>
    </row>
    <row r="499" spans="1:13" x14ac:dyDescent="0.2">
      <c r="A499" t="s">
        <v>13</v>
      </c>
      <c r="B499" t="s">
        <v>14</v>
      </c>
      <c r="C499" t="s">
        <v>59</v>
      </c>
      <c r="D499" t="s">
        <v>1083</v>
      </c>
      <c r="F499" t="s">
        <v>1084</v>
      </c>
      <c r="G499" t="s">
        <v>18</v>
      </c>
      <c r="H499" t="s">
        <v>326</v>
      </c>
      <c r="I499" t="s">
        <v>41</v>
      </c>
      <c r="J499" t="s">
        <v>29</v>
      </c>
      <c r="M499" t="s">
        <v>478</v>
      </c>
    </row>
    <row r="500" spans="1:13" x14ac:dyDescent="0.2">
      <c r="A500" t="s">
        <v>13</v>
      </c>
      <c r="B500" t="s">
        <v>14</v>
      </c>
      <c r="C500" t="s">
        <v>23</v>
      </c>
      <c r="D500" t="s">
        <v>37</v>
      </c>
      <c r="F500" t="s">
        <v>1085</v>
      </c>
      <c r="G500" t="s">
        <v>18</v>
      </c>
      <c r="H500" t="s">
        <v>326</v>
      </c>
      <c r="I500" t="s">
        <v>20</v>
      </c>
      <c r="J500" t="s">
        <v>29</v>
      </c>
      <c r="M500" t="s">
        <v>570</v>
      </c>
    </row>
    <row r="501" spans="1:13" x14ac:dyDescent="0.2">
      <c r="A501" t="s">
        <v>13</v>
      </c>
      <c r="B501" t="s">
        <v>14</v>
      </c>
      <c r="C501" t="s">
        <v>23</v>
      </c>
      <c r="D501" t="s">
        <v>1086</v>
      </c>
      <c r="F501" t="s">
        <v>1087</v>
      </c>
      <c r="G501" t="s">
        <v>1088</v>
      </c>
      <c r="H501" t="s">
        <v>326</v>
      </c>
      <c r="I501" t="s">
        <v>41</v>
      </c>
      <c r="J501" t="s">
        <v>29</v>
      </c>
      <c r="M501" t="s">
        <v>478</v>
      </c>
    </row>
    <row r="502" spans="1:13" x14ac:dyDescent="0.2">
      <c r="A502" t="s">
        <v>13</v>
      </c>
      <c r="B502" t="s">
        <v>14</v>
      </c>
      <c r="C502" t="s">
        <v>23</v>
      </c>
      <c r="D502" t="s">
        <v>1089</v>
      </c>
      <c r="F502" t="s">
        <v>1090</v>
      </c>
      <c r="G502" t="s">
        <v>18</v>
      </c>
      <c r="H502" t="s">
        <v>326</v>
      </c>
      <c r="I502" t="s">
        <v>20</v>
      </c>
      <c r="J502" t="s">
        <v>29</v>
      </c>
      <c r="M502" t="s">
        <v>478</v>
      </c>
    </row>
    <row r="503" spans="1:13" x14ac:dyDescent="0.2">
      <c r="A503" t="s">
        <v>13</v>
      </c>
      <c r="B503" t="s">
        <v>14</v>
      </c>
      <c r="C503" t="s">
        <v>31</v>
      </c>
      <c r="D503" t="s">
        <v>32</v>
      </c>
      <c r="F503" t="s">
        <v>1091</v>
      </c>
      <c r="G503" t="s">
        <v>18</v>
      </c>
      <c r="H503" t="s">
        <v>326</v>
      </c>
      <c r="I503" t="s">
        <v>41</v>
      </c>
      <c r="J503" t="s">
        <v>29</v>
      </c>
      <c r="M503" t="s">
        <v>570</v>
      </c>
    </row>
    <row r="504" spans="1:13" x14ac:dyDescent="0.2">
      <c r="A504" t="s">
        <v>13</v>
      </c>
      <c r="B504" t="s">
        <v>14</v>
      </c>
      <c r="C504" t="s">
        <v>31</v>
      </c>
      <c r="D504" t="s">
        <v>32</v>
      </c>
      <c r="F504" t="s">
        <v>1092</v>
      </c>
      <c r="G504" t="s">
        <v>1093</v>
      </c>
      <c r="H504" t="s">
        <v>326</v>
      </c>
      <c r="I504" t="s">
        <v>49</v>
      </c>
      <c r="J504" t="s">
        <v>29</v>
      </c>
      <c r="M504" t="s">
        <v>909</v>
      </c>
    </row>
    <row r="505" spans="1:13" x14ac:dyDescent="0.2">
      <c r="A505" t="s">
        <v>13</v>
      </c>
      <c r="B505" t="s">
        <v>14</v>
      </c>
      <c r="C505" t="s">
        <v>23</v>
      </c>
      <c r="D505" t="s">
        <v>1094</v>
      </c>
      <c r="F505" t="s">
        <v>1095</v>
      </c>
      <c r="G505" t="s">
        <v>482</v>
      </c>
      <c r="H505" t="s">
        <v>354</v>
      </c>
      <c r="I505" t="s">
        <v>49</v>
      </c>
      <c r="J505" t="s">
        <v>29</v>
      </c>
      <c r="M505" t="s">
        <v>478</v>
      </c>
    </row>
    <row r="506" spans="1:13" x14ac:dyDescent="0.2">
      <c r="A506" t="s">
        <v>13</v>
      </c>
      <c r="B506" t="s">
        <v>14</v>
      </c>
      <c r="C506" t="s">
        <v>59</v>
      </c>
      <c r="D506" t="s">
        <v>63</v>
      </c>
      <c r="F506" t="s">
        <v>1096</v>
      </c>
      <c r="G506" t="s">
        <v>482</v>
      </c>
      <c r="H506" t="s">
        <v>382</v>
      </c>
      <c r="I506" t="s">
        <v>20</v>
      </c>
      <c r="J506" t="s">
        <v>29</v>
      </c>
      <c r="M506" t="s">
        <v>478</v>
      </c>
    </row>
    <row r="507" spans="1:13" x14ac:dyDescent="0.2">
      <c r="A507" t="s">
        <v>13</v>
      </c>
      <c r="B507" t="s">
        <v>14</v>
      </c>
      <c r="C507" t="s">
        <v>59</v>
      </c>
      <c r="D507" t="s">
        <v>63</v>
      </c>
      <c r="F507" t="s">
        <v>1097</v>
      </c>
      <c r="G507" t="s">
        <v>1098</v>
      </c>
      <c r="H507" t="s">
        <v>382</v>
      </c>
      <c r="I507" t="s">
        <v>20</v>
      </c>
      <c r="J507" t="s">
        <v>29</v>
      </c>
      <c r="M507" t="s">
        <v>478</v>
      </c>
    </row>
    <row r="508" spans="1:13" x14ac:dyDescent="0.2">
      <c r="A508" t="s">
        <v>13</v>
      </c>
      <c r="B508" t="s">
        <v>14</v>
      </c>
      <c r="C508" t="s">
        <v>23</v>
      </c>
      <c r="D508" t="s">
        <v>37</v>
      </c>
      <c r="F508" t="s">
        <v>1099</v>
      </c>
      <c r="G508" t="s">
        <v>18</v>
      </c>
      <c r="H508" t="s">
        <v>394</v>
      </c>
      <c r="I508" t="s">
        <v>41</v>
      </c>
      <c r="J508" t="s">
        <v>29</v>
      </c>
      <c r="M508" t="s">
        <v>30</v>
      </c>
    </row>
    <row r="509" spans="1:13" x14ac:dyDescent="0.2">
      <c r="A509" t="s">
        <v>13</v>
      </c>
      <c r="B509" t="s">
        <v>14</v>
      </c>
      <c r="C509" t="s">
        <v>31</v>
      </c>
      <c r="D509" t="s">
        <v>32</v>
      </c>
      <c r="F509" t="s">
        <v>1100</v>
      </c>
      <c r="G509" t="s">
        <v>18</v>
      </c>
      <c r="H509" t="s">
        <v>394</v>
      </c>
      <c r="I509" t="s">
        <v>20</v>
      </c>
      <c r="J509" t="s">
        <v>29</v>
      </c>
      <c r="M509" t="s">
        <v>478</v>
      </c>
    </row>
    <row r="510" spans="1:13" x14ac:dyDescent="0.2">
      <c r="A510" t="s">
        <v>13</v>
      </c>
      <c r="B510" t="s">
        <v>14</v>
      </c>
      <c r="C510" t="s">
        <v>23</v>
      </c>
      <c r="D510" t="s">
        <v>37</v>
      </c>
      <c r="F510" t="s">
        <v>1101</v>
      </c>
      <c r="G510" t="s">
        <v>1102</v>
      </c>
      <c r="H510" t="s">
        <v>394</v>
      </c>
      <c r="I510" t="s">
        <v>49</v>
      </c>
      <c r="J510" t="s">
        <v>74</v>
      </c>
      <c r="M510" t="s">
        <v>909</v>
      </c>
    </row>
    <row r="511" spans="1:13" x14ac:dyDescent="0.2">
      <c r="A511" t="s">
        <v>13</v>
      </c>
      <c r="B511" t="s">
        <v>14</v>
      </c>
      <c r="C511" t="s">
        <v>31</v>
      </c>
      <c r="D511" t="s">
        <v>1103</v>
      </c>
      <c r="F511" t="s">
        <v>1104</v>
      </c>
      <c r="G511" t="s">
        <v>18</v>
      </c>
      <c r="H511" t="s">
        <v>419</v>
      </c>
      <c r="I511" t="s">
        <v>49</v>
      </c>
      <c r="J511" t="s">
        <v>29</v>
      </c>
      <c r="M511" t="s">
        <v>1105</v>
      </c>
    </row>
    <row r="512" spans="1:13" x14ac:dyDescent="0.2">
      <c r="A512" t="s">
        <v>13</v>
      </c>
      <c r="B512" t="s">
        <v>14</v>
      </c>
      <c r="C512" t="s">
        <v>23</v>
      </c>
      <c r="D512" t="s">
        <v>1106</v>
      </c>
      <c r="F512" t="s">
        <v>1107</v>
      </c>
      <c r="G512" t="s">
        <v>1108</v>
      </c>
      <c r="H512" t="s">
        <v>419</v>
      </c>
      <c r="I512" t="s">
        <v>20</v>
      </c>
      <c r="J512" t="s">
        <v>29</v>
      </c>
      <c r="M512" t="s">
        <v>478</v>
      </c>
    </row>
    <row r="513" spans="1:13" x14ac:dyDescent="0.2">
      <c r="A513" t="s">
        <v>13</v>
      </c>
      <c r="B513" t="s">
        <v>14</v>
      </c>
      <c r="C513" t="s">
        <v>31</v>
      </c>
      <c r="D513" t="s">
        <v>1109</v>
      </c>
      <c r="F513" t="s">
        <v>1110</v>
      </c>
      <c r="G513" t="s">
        <v>1111</v>
      </c>
      <c r="H513" t="s">
        <v>419</v>
      </c>
      <c r="I513" t="s">
        <v>20</v>
      </c>
      <c r="J513" t="s">
        <v>29</v>
      </c>
      <c r="M513" t="s">
        <v>478</v>
      </c>
    </row>
    <row r="514" spans="1:13" x14ac:dyDescent="0.2">
      <c r="A514" t="s">
        <v>13</v>
      </c>
      <c r="B514" t="s">
        <v>14</v>
      </c>
      <c r="C514" t="s">
        <v>59</v>
      </c>
      <c r="D514" t="s">
        <v>63</v>
      </c>
      <c r="F514" t="s">
        <v>1112</v>
      </c>
      <c r="G514" t="s">
        <v>1113</v>
      </c>
      <c r="H514" t="s">
        <v>425</v>
      </c>
      <c r="I514" t="s">
        <v>20</v>
      </c>
      <c r="J514" t="s">
        <v>29</v>
      </c>
      <c r="M514" t="s">
        <v>478</v>
      </c>
    </row>
    <row r="515" spans="1:13" x14ac:dyDescent="0.2">
      <c r="A515" t="s">
        <v>13</v>
      </c>
      <c r="B515" t="s">
        <v>14</v>
      </c>
      <c r="C515" t="s">
        <v>23</v>
      </c>
      <c r="D515" t="s">
        <v>1114</v>
      </c>
      <c r="F515" t="s">
        <v>1115</v>
      </c>
      <c r="G515" t="s">
        <v>1116</v>
      </c>
      <c r="H515" t="s">
        <v>425</v>
      </c>
      <c r="I515" t="s">
        <v>20</v>
      </c>
      <c r="J515" t="s">
        <v>29</v>
      </c>
      <c r="M515" t="s">
        <v>478</v>
      </c>
    </row>
    <row r="516" spans="1:13" x14ac:dyDescent="0.2">
      <c r="A516" t="s">
        <v>13</v>
      </c>
      <c r="B516" t="s">
        <v>14</v>
      </c>
      <c r="C516" t="s">
        <v>23</v>
      </c>
      <c r="D516" t="s">
        <v>37</v>
      </c>
      <c r="F516" t="s">
        <v>1117</v>
      </c>
      <c r="G516" t="s">
        <v>18</v>
      </c>
      <c r="H516" t="s">
        <v>427</v>
      </c>
      <c r="I516" t="s">
        <v>41</v>
      </c>
      <c r="J516" t="s">
        <v>29</v>
      </c>
      <c r="M516" t="s">
        <v>570</v>
      </c>
    </row>
    <row r="517" spans="1:13" x14ac:dyDescent="0.2">
      <c r="A517" t="s">
        <v>13</v>
      </c>
      <c r="B517" t="s">
        <v>14</v>
      </c>
      <c r="C517" t="s">
        <v>59</v>
      </c>
      <c r="D517" t="s">
        <v>1118</v>
      </c>
      <c r="F517" t="s">
        <v>1119</v>
      </c>
      <c r="G517" t="s">
        <v>1120</v>
      </c>
      <c r="H517" t="s">
        <v>427</v>
      </c>
      <c r="I517" t="s">
        <v>49</v>
      </c>
      <c r="J517" t="s">
        <v>29</v>
      </c>
      <c r="M517" t="s">
        <v>962</v>
      </c>
    </row>
    <row r="518" spans="1:13" x14ac:dyDescent="0.2">
      <c r="A518" t="s">
        <v>13</v>
      </c>
      <c r="B518" t="s">
        <v>14</v>
      </c>
      <c r="C518" t="s">
        <v>23</v>
      </c>
      <c r="D518" t="s">
        <v>1121</v>
      </c>
      <c r="F518" t="s">
        <v>1122</v>
      </c>
      <c r="G518" t="s">
        <v>1123</v>
      </c>
      <c r="H518" t="s">
        <v>425</v>
      </c>
      <c r="I518" t="s">
        <v>41</v>
      </c>
      <c r="J518" t="s">
        <v>29</v>
      </c>
      <c r="M518" t="s">
        <v>478</v>
      </c>
    </row>
    <row r="519" spans="1:13" x14ac:dyDescent="0.2">
      <c r="A519" t="s">
        <v>13</v>
      </c>
      <c r="B519" t="s">
        <v>14</v>
      </c>
      <c r="C519" t="s">
        <v>59</v>
      </c>
      <c r="D519" t="s">
        <v>1124</v>
      </c>
      <c r="F519" t="s">
        <v>1125</v>
      </c>
      <c r="G519" t="s">
        <v>1126</v>
      </c>
      <c r="H519" t="s">
        <v>427</v>
      </c>
      <c r="I519" t="s">
        <v>20</v>
      </c>
      <c r="J519" t="s">
        <v>29</v>
      </c>
      <c r="M519" t="s">
        <v>478</v>
      </c>
    </row>
    <row r="520" spans="1:13" x14ac:dyDescent="0.2">
      <c r="A520" t="s">
        <v>13</v>
      </c>
      <c r="B520" t="s">
        <v>14</v>
      </c>
      <c r="C520" t="s">
        <v>59</v>
      </c>
      <c r="D520" t="s">
        <v>1127</v>
      </c>
      <c r="F520" t="s">
        <v>1128</v>
      </c>
      <c r="G520" t="s">
        <v>1129</v>
      </c>
      <c r="H520" t="s">
        <v>427</v>
      </c>
      <c r="I520" t="s">
        <v>20</v>
      </c>
      <c r="J520" t="s">
        <v>29</v>
      </c>
      <c r="M520" t="s">
        <v>478</v>
      </c>
    </row>
    <row r="521" spans="1:13" x14ac:dyDescent="0.2">
      <c r="A521" t="s">
        <v>13</v>
      </c>
      <c r="B521" t="s">
        <v>14</v>
      </c>
      <c r="C521" t="s">
        <v>31</v>
      </c>
      <c r="D521" t="s">
        <v>1130</v>
      </c>
      <c r="F521" t="s">
        <v>1131</v>
      </c>
      <c r="G521" t="s">
        <v>1132</v>
      </c>
      <c r="H521" t="s">
        <v>425</v>
      </c>
      <c r="I521" t="s">
        <v>41</v>
      </c>
      <c r="J521" t="s">
        <v>29</v>
      </c>
      <c r="M521" t="s">
        <v>478</v>
      </c>
    </row>
    <row r="522" spans="1:13" x14ac:dyDescent="0.2">
      <c r="A522" t="s">
        <v>13</v>
      </c>
      <c r="B522" t="s">
        <v>14</v>
      </c>
      <c r="C522" t="s">
        <v>31</v>
      </c>
      <c r="D522" t="s">
        <v>1133</v>
      </c>
      <c r="F522" t="s">
        <v>1134</v>
      </c>
      <c r="G522" t="s">
        <v>1135</v>
      </c>
      <c r="H522" t="s">
        <v>427</v>
      </c>
      <c r="I522" t="s">
        <v>20</v>
      </c>
      <c r="J522" t="s">
        <v>29</v>
      </c>
      <c r="M522" t="s">
        <v>478</v>
      </c>
    </row>
    <row r="523" spans="1:13" x14ac:dyDescent="0.2">
      <c r="A523" t="s">
        <v>13</v>
      </c>
      <c r="B523" t="s">
        <v>14</v>
      </c>
      <c r="C523" t="s">
        <v>23</v>
      </c>
      <c r="D523" t="s">
        <v>1136</v>
      </c>
      <c r="F523" t="s">
        <v>1137</v>
      </c>
      <c r="G523" t="s">
        <v>482</v>
      </c>
      <c r="H523" t="s">
        <v>427</v>
      </c>
      <c r="I523" t="s">
        <v>20</v>
      </c>
      <c r="J523" t="s">
        <v>29</v>
      </c>
      <c r="M523" t="s">
        <v>478</v>
      </c>
    </row>
    <row r="524" spans="1:13" x14ac:dyDescent="0.2">
      <c r="A524" t="s">
        <v>13</v>
      </c>
      <c r="B524" t="s">
        <v>14</v>
      </c>
      <c r="C524" t="s">
        <v>23</v>
      </c>
      <c r="D524" t="s">
        <v>1027</v>
      </c>
      <c r="F524" t="s">
        <v>1138</v>
      </c>
      <c r="G524" t="s">
        <v>1139</v>
      </c>
      <c r="H524" t="s">
        <v>510</v>
      </c>
      <c r="I524" t="s">
        <v>20</v>
      </c>
      <c r="J524" t="s">
        <v>29</v>
      </c>
      <c r="M524" t="s">
        <v>478</v>
      </c>
    </row>
    <row r="525" spans="1:13" x14ac:dyDescent="0.2">
      <c r="A525" t="s">
        <v>13</v>
      </c>
      <c r="B525" t="s">
        <v>14</v>
      </c>
      <c r="C525" t="s">
        <v>23</v>
      </c>
      <c r="D525" t="s">
        <v>37</v>
      </c>
      <c r="F525" t="s">
        <v>1140</v>
      </c>
      <c r="G525" t="s">
        <v>1141</v>
      </c>
      <c r="H525" t="s">
        <v>427</v>
      </c>
      <c r="I525" t="s">
        <v>41</v>
      </c>
      <c r="J525" t="s">
        <v>29</v>
      </c>
      <c r="M525" t="s">
        <v>938</v>
      </c>
    </row>
    <row r="526" spans="1:13" x14ac:dyDescent="0.2">
      <c r="A526" t="s">
        <v>13</v>
      </c>
      <c r="B526" t="s">
        <v>14</v>
      </c>
      <c r="C526" t="s">
        <v>23</v>
      </c>
      <c r="D526" t="s">
        <v>1142</v>
      </c>
      <c r="F526" t="s">
        <v>1143</v>
      </c>
      <c r="G526" t="s">
        <v>1144</v>
      </c>
      <c r="H526" t="s">
        <v>427</v>
      </c>
      <c r="I526" t="s">
        <v>20</v>
      </c>
      <c r="J526" t="s">
        <v>29</v>
      </c>
      <c r="M526" t="s">
        <v>1026</v>
      </c>
    </row>
    <row r="527" spans="1:13" x14ac:dyDescent="0.2">
      <c r="A527" t="s">
        <v>13</v>
      </c>
      <c r="B527" t="s">
        <v>14</v>
      </c>
      <c r="C527" t="s">
        <v>23</v>
      </c>
      <c r="D527" t="s">
        <v>1145</v>
      </c>
      <c r="F527" t="s">
        <v>1146</v>
      </c>
      <c r="G527" t="s">
        <v>1147</v>
      </c>
      <c r="H527" t="s">
        <v>427</v>
      </c>
      <c r="I527" t="s">
        <v>20</v>
      </c>
      <c r="J527" t="s">
        <v>29</v>
      </c>
      <c r="M527" t="s">
        <v>478</v>
      </c>
    </row>
    <row r="528" spans="1:13" x14ac:dyDescent="0.2">
      <c r="A528" t="s">
        <v>13</v>
      </c>
      <c r="B528" t="s">
        <v>14</v>
      </c>
      <c r="C528" t="s">
        <v>31</v>
      </c>
      <c r="D528" t="s">
        <v>32</v>
      </c>
      <c r="F528" t="s">
        <v>1148</v>
      </c>
      <c r="G528" t="s">
        <v>411</v>
      </c>
      <c r="H528" t="s">
        <v>427</v>
      </c>
      <c r="I528" t="s">
        <v>20</v>
      </c>
      <c r="J528" t="s">
        <v>29</v>
      </c>
      <c r="M528" t="s">
        <v>478</v>
      </c>
    </row>
    <row r="529" spans="1:13" x14ac:dyDescent="0.2">
      <c r="A529" t="s">
        <v>13</v>
      </c>
      <c r="B529" t="s">
        <v>14</v>
      </c>
      <c r="C529" t="s">
        <v>23</v>
      </c>
      <c r="D529" t="s">
        <v>1149</v>
      </c>
      <c r="F529" t="s">
        <v>1150</v>
      </c>
      <c r="G529" t="s">
        <v>1151</v>
      </c>
      <c r="H529" t="s">
        <v>510</v>
      </c>
      <c r="I529" t="s">
        <v>20</v>
      </c>
      <c r="J529" t="s">
        <v>29</v>
      </c>
      <c r="M529" t="s">
        <v>478</v>
      </c>
    </row>
    <row r="530" spans="1:13" x14ac:dyDescent="0.2">
      <c r="A530" t="s">
        <v>13</v>
      </c>
      <c r="B530" t="s">
        <v>14</v>
      </c>
      <c r="C530" t="s">
        <v>59</v>
      </c>
      <c r="D530" t="s">
        <v>1152</v>
      </c>
      <c r="F530" t="s">
        <v>1153</v>
      </c>
      <c r="G530" t="s">
        <v>1154</v>
      </c>
      <c r="H530" t="s">
        <v>427</v>
      </c>
      <c r="I530" t="s">
        <v>41</v>
      </c>
      <c r="J530" t="s">
        <v>29</v>
      </c>
      <c r="M530" t="s">
        <v>478</v>
      </c>
    </row>
    <row r="531" spans="1:13" x14ac:dyDescent="0.2">
      <c r="A531" t="s">
        <v>13</v>
      </c>
      <c r="B531" t="s">
        <v>14</v>
      </c>
      <c r="C531" t="s">
        <v>23</v>
      </c>
      <c r="D531" t="s">
        <v>37</v>
      </c>
      <c r="F531" t="s">
        <v>1155</v>
      </c>
      <c r="G531" t="s">
        <v>1156</v>
      </c>
      <c r="H531" t="s">
        <v>427</v>
      </c>
      <c r="I531" t="s">
        <v>41</v>
      </c>
      <c r="J531" t="s">
        <v>29</v>
      </c>
      <c r="M531" t="s">
        <v>570</v>
      </c>
    </row>
    <row r="532" spans="1:13" x14ac:dyDescent="0.2">
      <c r="A532" t="s">
        <v>13</v>
      </c>
      <c r="B532" t="s">
        <v>14</v>
      </c>
      <c r="C532" t="s">
        <v>31</v>
      </c>
      <c r="D532" t="s">
        <v>32</v>
      </c>
      <c r="F532" t="s">
        <v>1157</v>
      </c>
      <c r="G532" t="s">
        <v>1158</v>
      </c>
      <c r="H532" t="s">
        <v>427</v>
      </c>
      <c r="I532" t="s">
        <v>41</v>
      </c>
      <c r="J532" t="s">
        <v>29</v>
      </c>
      <c r="M532" t="s">
        <v>570</v>
      </c>
    </row>
    <row r="533" spans="1:13" x14ac:dyDescent="0.2">
      <c r="A533" t="s">
        <v>13</v>
      </c>
      <c r="B533" t="s">
        <v>14</v>
      </c>
      <c r="C533" t="s">
        <v>31</v>
      </c>
      <c r="D533" t="s">
        <v>1159</v>
      </c>
      <c r="F533" t="s">
        <v>1160</v>
      </c>
      <c r="G533" t="s">
        <v>1161</v>
      </c>
      <c r="H533" t="s">
        <v>427</v>
      </c>
      <c r="I533" t="s">
        <v>41</v>
      </c>
      <c r="J533" t="s">
        <v>29</v>
      </c>
      <c r="M533" t="s">
        <v>478</v>
      </c>
    </row>
    <row r="534" spans="1:13" x14ac:dyDescent="0.2">
      <c r="A534" t="s">
        <v>13</v>
      </c>
      <c r="B534" t="s">
        <v>14</v>
      </c>
      <c r="C534" t="s">
        <v>31</v>
      </c>
      <c r="D534" t="s">
        <v>1069</v>
      </c>
      <c r="F534" t="s">
        <v>1162</v>
      </c>
      <c r="G534" t="s">
        <v>1163</v>
      </c>
      <c r="H534" t="s">
        <v>427</v>
      </c>
      <c r="I534" t="s">
        <v>41</v>
      </c>
      <c r="J534" t="s">
        <v>29</v>
      </c>
      <c r="M534" t="s">
        <v>478</v>
      </c>
    </row>
    <row r="535" spans="1:13" x14ac:dyDescent="0.2">
      <c r="A535" t="s">
        <v>13</v>
      </c>
      <c r="B535" t="s">
        <v>14</v>
      </c>
      <c r="C535" t="s">
        <v>31</v>
      </c>
      <c r="D535" t="s">
        <v>1164</v>
      </c>
      <c r="F535" t="s">
        <v>543</v>
      </c>
      <c r="G535" t="s">
        <v>1165</v>
      </c>
      <c r="H535" t="s">
        <v>427</v>
      </c>
      <c r="I535" t="s">
        <v>41</v>
      </c>
      <c r="J535" t="s">
        <v>29</v>
      </c>
      <c r="M535" t="s">
        <v>478</v>
      </c>
    </row>
    <row r="536" spans="1:13" x14ac:dyDescent="0.2">
      <c r="A536" t="s">
        <v>13</v>
      </c>
      <c r="B536" t="s">
        <v>14</v>
      </c>
      <c r="C536" t="s">
        <v>59</v>
      </c>
      <c r="D536" t="s">
        <v>1027</v>
      </c>
      <c r="F536" t="s">
        <v>1166</v>
      </c>
      <c r="G536" t="s">
        <v>18</v>
      </c>
      <c r="H536" t="s">
        <v>510</v>
      </c>
      <c r="I536" t="s">
        <v>20</v>
      </c>
      <c r="J536" t="s">
        <v>29</v>
      </c>
      <c r="M536" t="s">
        <v>478</v>
      </c>
    </row>
    <row r="537" spans="1:13" x14ac:dyDescent="0.2">
      <c r="A537" t="s">
        <v>13</v>
      </c>
      <c r="B537" t="s">
        <v>14</v>
      </c>
      <c r="C537" t="s">
        <v>59</v>
      </c>
      <c r="D537" t="s">
        <v>63</v>
      </c>
      <c r="F537" t="s">
        <v>1060</v>
      </c>
      <c r="G537" t="s">
        <v>1167</v>
      </c>
      <c r="H537" t="s">
        <v>427</v>
      </c>
      <c r="I537" t="s">
        <v>20</v>
      </c>
      <c r="J537" t="s">
        <v>172</v>
      </c>
      <c r="M537" t="s">
        <v>1105</v>
      </c>
    </row>
    <row r="538" spans="1:13" x14ac:dyDescent="0.2">
      <c r="A538" t="s">
        <v>13</v>
      </c>
      <c r="B538" t="s">
        <v>14</v>
      </c>
      <c r="C538" t="s">
        <v>23</v>
      </c>
      <c r="D538" t="s">
        <v>37</v>
      </c>
      <c r="F538" t="s">
        <v>1168</v>
      </c>
      <c r="G538" t="s">
        <v>1169</v>
      </c>
      <c r="H538" t="s">
        <v>510</v>
      </c>
      <c r="I538" t="s">
        <v>20</v>
      </c>
      <c r="J538" t="s">
        <v>29</v>
      </c>
      <c r="M538" t="s">
        <v>478</v>
      </c>
    </row>
    <row r="539" spans="1:13" x14ac:dyDescent="0.2">
      <c r="A539" t="s">
        <v>13</v>
      </c>
      <c r="B539" t="s">
        <v>14</v>
      </c>
      <c r="C539" t="s">
        <v>23</v>
      </c>
      <c r="D539" t="s">
        <v>1170</v>
      </c>
      <c r="F539" t="s">
        <v>1171</v>
      </c>
      <c r="G539" t="s">
        <v>18</v>
      </c>
      <c r="H539" t="s">
        <v>510</v>
      </c>
      <c r="I539" t="s">
        <v>41</v>
      </c>
      <c r="J539" t="s">
        <v>29</v>
      </c>
      <c r="M539" t="s">
        <v>478</v>
      </c>
    </row>
    <row r="540" spans="1:13" x14ac:dyDescent="0.2">
      <c r="A540" t="s">
        <v>13</v>
      </c>
      <c r="B540" t="s">
        <v>14</v>
      </c>
      <c r="C540" t="s">
        <v>23</v>
      </c>
      <c r="D540" t="s">
        <v>1172</v>
      </c>
      <c r="F540" t="s">
        <v>1173</v>
      </c>
      <c r="G540" t="s">
        <v>1174</v>
      </c>
      <c r="H540" t="s">
        <v>510</v>
      </c>
      <c r="I540" t="s">
        <v>41</v>
      </c>
      <c r="J540" t="s">
        <v>29</v>
      </c>
      <c r="M540" t="s">
        <v>478</v>
      </c>
    </row>
    <row r="541" spans="1:13" x14ac:dyDescent="0.2">
      <c r="A541" t="s">
        <v>13</v>
      </c>
      <c r="B541" t="s">
        <v>14</v>
      </c>
      <c r="C541" t="s">
        <v>31</v>
      </c>
      <c r="D541" t="s">
        <v>1175</v>
      </c>
      <c r="F541" t="s">
        <v>1176</v>
      </c>
      <c r="G541" t="s">
        <v>1177</v>
      </c>
      <c r="H541" t="s">
        <v>510</v>
      </c>
      <c r="I541" t="s">
        <v>20</v>
      </c>
      <c r="J541" t="s">
        <v>29</v>
      </c>
      <c r="M541" t="s">
        <v>478</v>
      </c>
    </row>
    <row r="542" spans="1:13" x14ac:dyDescent="0.2">
      <c r="A542" t="s">
        <v>13</v>
      </c>
      <c r="B542" t="s">
        <v>14</v>
      </c>
      <c r="C542" t="s">
        <v>59</v>
      </c>
      <c r="D542" t="s">
        <v>63</v>
      </c>
      <c r="F542" t="s">
        <v>1178</v>
      </c>
      <c r="G542" t="s">
        <v>1179</v>
      </c>
      <c r="H542" t="s">
        <v>510</v>
      </c>
      <c r="I542" t="s">
        <v>41</v>
      </c>
      <c r="J542" t="s">
        <v>29</v>
      </c>
      <c r="M542" t="s">
        <v>478</v>
      </c>
    </row>
    <row r="543" spans="1:13" x14ac:dyDescent="0.2">
      <c r="A543" t="s">
        <v>13</v>
      </c>
      <c r="B543" t="s">
        <v>14</v>
      </c>
      <c r="C543" t="s">
        <v>23</v>
      </c>
      <c r="D543" t="s">
        <v>1180</v>
      </c>
      <c r="F543" t="s">
        <v>1181</v>
      </c>
      <c r="G543" t="s">
        <v>1182</v>
      </c>
      <c r="H543" t="s">
        <v>510</v>
      </c>
      <c r="I543" t="s">
        <v>20</v>
      </c>
      <c r="J543" t="s">
        <v>29</v>
      </c>
      <c r="M543" t="s">
        <v>478</v>
      </c>
    </row>
    <row r="544" spans="1:13" x14ac:dyDescent="0.2">
      <c r="A544" t="s">
        <v>13</v>
      </c>
      <c r="B544" t="s">
        <v>14</v>
      </c>
      <c r="C544" t="s">
        <v>31</v>
      </c>
      <c r="D544" t="s">
        <v>32</v>
      </c>
      <c r="F544" t="s">
        <v>18</v>
      </c>
      <c r="G544" t="s">
        <v>1183</v>
      </c>
      <c r="H544" t="s">
        <v>549</v>
      </c>
      <c r="I544" t="s">
        <v>28</v>
      </c>
      <c r="J544" t="s">
        <v>29</v>
      </c>
      <c r="M544" t="s">
        <v>478</v>
      </c>
    </row>
    <row r="545" spans="1:13" x14ac:dyDescent="0.2">
      <c r="A545" t="s">
        <v>13</v>
      </c>
      <c r="B545" t="s">
        <v>14</v>
      </c>
      <c r="C545" t="s">
        <v>23</v>
      </c>
      <c r="D545" t="s">
        <v>37</v>
      </c>
      <c r="F545" t="s">
        <v>1184</v>
      </c>
      <c r="G545" t="s">
        <v>18</v>
      </c>
      <c r="H545" t="s">
        <v>510</v>
      </c>
      <c r="I545" t="s">
        <v>20</v>
      </c>
      <c r="J545" t="s">
        <v>29</v>
      </c>
      <c r="M545" t="s">
        <v>478</v>
      </c>
    </row>
    <row r="546" spans="1:13" x14ac:dyDescent="0.2">
      <c r="A546" t="s">
        <v>13</v>
      </c>
      <c r="B546" t="s">
        <v>14</v>
      </c>
      <c r="C546" t="s">
        <v>23</v>
      </c>
      <c r="D546" t="s">
        <v>37</v>
      </c>
      <c r="F546" t="s">
        <v>1185</v>
      </c>
      <c r="G546" t="s">
        <v>18</v>
      </c>
      <c r="H546" t="s">
        <v>510</v>
      </c>
      <c r="I546" t="s">
        <v>41</v>
      </c>
      <c r="J546" t="s">
        <v>29</v>
      </c>
      <c r="M546" t="s">
        <v>742</v>
      </c>
    </row>
    <row r="547" spans="1:13" x14ac:dyDescent="0.2">
      <c r="A547" t="s">
        <v>13</v>
      </c>
      <c r="B547" t="s">
        <v>14</v>
      </c>
      <c r="C547" t="s">
        <v>23</v>
      </c>
      <c r="D547" t="s">
        <v>37</v>
      </c>
      <c r="F547" t="s">
        <v>1186</v>
      </c>
      <c r="G547" t="s">
        <v>1187</v>
      </c>
      <c r="H547" t="s">
        <v>510</v>
      </c>
      <c r="I547" t="s">
        <v>41</v>
      </c>
      <c r="J547" t="s">
        <v>29</v>
      </c>
      <c r="M547" t="s">
        <v>22</v>
      </c>
    </row>
    <row r="548" spans="1:13" x14ac:dyDescent="0.2">
      <c r="A548" t="s">
        <v>13</v>
      </c>
      <c r="B548" t="s">
        <v>14</v>
      </c>
      <c r="C548" t="s">
        <v>23</v>
      </c>
      <c r="D548" t="s">
        <v>1188</v>
      </c>
      <c r="F548" t="s">
        <v>1189</v>
      </c>
      <c r="G548" t="s">
        <v>18</v>
      </c>
      <c r="H548" t="s">
        <v>510</v>
      </c>
      <c r="I548" t="s">
        <v>20</v>
      </c>
      <c r="J548" t="s">
        <v>21</v>
      </c>
      <c r="M548" t="s">
        <v>478</v>
      </c>
    </row>
    <row r="549" spans="1:13" x14ac:dyDescent="0.2">
      <c r="A549" t="s">
        <v>13</v>
      </c>
      <c r="B549" t="s">
        <v>14</v>
      </c>
      <c r="C549" t="s">
        <v>23</v>
      </c>
      <c r="D549" t="s">
        <v>1069</v>
      </c>
      <c r="F549" t="s">
        <v>1190</v>
      </c>
      <c r="G549" t="s">
        <v>1191</v>
      </c>
      <c r="H549" t="s">
        <v>510</v>
      </c>
      <c r="I549" t="s">
        <v>28</v>
      </c>
      <c r="J549" t="s">
        <v>29</v>
      </c>
      <c r="M549" t="s">
        <v>478</v>
      </c>
    </row>
    <row r="550" spans="1:13" x14ac:dyDescent="0.2">
      <c r="A550" t="s">
        <v>13</v>
      </c>
      <c r="B550" t="s">
        <v>14</v>
      </c>
      <c r="C550" t="s">
        <v>31</v>
      </c>
      <c r="D550" t="s">
        <v>32</v>
      </c>
      <c r="F550" t="s">
        <v>1192</v>
      </c>
      <c r="G550" t="s">
        <v>1193</v>
      </c>
      <c r="H550" t="s">
        <v>510</v>
      </c>
      <c r="I550" t="s">
        <v>20</v>
      </c>
      <c r="J550" t="s">
        <v>29</v>
      </c>
      <c r="M550" t="s">
        <v>478</v>
      </c>
    </row>
    <row r="551" spans="1:13" x14ac:dyDescent="0.2">
      <c r="A551" t="s">
        <v>13</v>
      </c>
      <c r="B551" t="s">
        <v>14</v>
      </c>
      <c r="C551" t="s">
        <v>23</v>
      </c>
      <c r="D551" t="s">
        <v>1194</v>
      </c>
      <c r="F551" t="s">
        <v>1195</v>
      </c>
      <c r="G551" t="s">
        <v>1196</v>
      </c>
      <c r="H551" t="s">
        <v>510</v>
      </c>
      <c r="I551" t="s">
        <v>41</v>
      </c>
      <c r="J551" t="s">
        <v>29</v>
      </c>
      <c r="M551" t="s">
        <v>478</v>
      </c>
    </row>
    <row r="552" spans="1:13" x14ac:dyDescent="0.2">
      <c r="A552" t="s">
        <v>13</v>
      </c>
      <c r="B552" t="s">
        <v>14</v>
      </c>
      <c r="C552" t="s">
        <v>23</v>
      </c>
      <c r="D552" t="s">
        <v>1197</v>
      </c>
      <c r="F552" t="s">
        <v>1198</v>
      </c>
      <c r="G552" t="s">
        <v>411</v>
      </c>
      <c r="H552" t="s">
        <v>549</v>
      </c>
      <c r="I552" t="s">
        <v>20</v>
      </c>
      <c r="J552" t="s">
        <v>29</v>
      </c>
      <c r="M552" t="s">
        <v>478</v>
      </c>
    </row>
    <row r="553" spans="1:13" x14ac:dyDescent="0.2">
      <c r="A553" t="s">
        <v>13</v>
      </c>
      <c r="B553" t="s">
        <v>14</v>
      </c>
      <c r="C553" t="s">
        <v>59</v>
      </c>
      <c r="D553" t="s">
        <v>63</v>
      </c>
      <c r="F553" t="s">
        <v>1199</v>
      </c>
      <c r="G553" t="s">
        <v>18</v>
      </c>
      <c r="H553" t="s">
        <v>544</v>
      </c>
      <c r="I553" t="s">
        <v>41</v>
      </c>
      <c r="J553" t="s">
        <v>29</v>
      </c>
      <c r="M553" t="s">
        <v>478</v>
      </c>
    </row>
    <row r="554" spans="1:13" x14ac:dyDescent="0.2">
      <c r="A554" t="s">
        <v>13</v>
      </c>
      <c r="B554" t="s">
        <v>14</v>
      </c>
      <c r="C554" t="s">
        <v>15</v>
      </c>
      <c r="D554" t="s">
        <v>1200</v>
      </c>
      <c r="F554" t="s">
        <v>1201</v>
      </c>
      <c r="G554" t="s">
        <v>1202</v>
      </c>
      <c r="H554" t="s">
        <v>48</v>
      </c>
      <c r="I554" t="s">
        <v>28</v>
      </c>
      <c r="J554" t="s">
        <v>21</v>
      </c>
      <c r="M554" t="s">
        <v>909</v>
      </c>
    </row>
    <row r="555" spans="1:13" x14ac:dyDescent="0.2">
      <c r="A555" t="s">
        <v>13</v>
      </c>
      <c r="B555" t="s">
        <v>14</v>
      </c>
      <c r="C555" t="s">
        <v>15</v>
      </c>
      <c r="D555" t="s">
        <v>595</v>
      </c>
      <c r="F555" t="s">
        <v>1203</v>
      </c>
      <c r="G555" t="s">
        <v>18</v>
      </c>
      <c r="H555" t="s">
        <v>53</v>
      </c>
      <c r="I555" t="s">
        <v>20</v>
      </c>
      <c r="J555" t="s">
        <v>29</v>
      </c>
      <c r="M555" t="s">
        <v>36</v>
      </c>
    </row>
    <row r="556" spans="1:13" x14ac:dyDescent="0.2">
      <c r="A556" t="s">
        <v>13</v>
      </c>
      <c r="B556" t="s">
        <v>14</v>
      </c>
      <c r="C556" t="s">
        <v>600</v>
      </c>
      <c r="D556" t="s">
        <v>627</v>
      </c>
      <c r="F556" t="s">
        <v>1204</v>
      </c>
      <c r="G556" t="s">
        <v>18</v>
      </c>
      <c r="H556" t="s">
        <v>115</v>
      </c>
      <c r="I556" t="s">
        <v>49</v>
      </c>
      <c r="J556" t="s">
        <v>29</v>
      </c>
      <c r="M556" t="s">
        <v>962</v>
      </c>
    </row>
    <row r="557" spans="1:13" x14ac:dyDescent="0.2">
      <c r="A557" t="s">
        <v>13</v>
      </c>
      <c r="B557" t="s">
        <v>14</v>
      </c>
      <c r="C557" t="s">
        <v>600</v>
      </c>
      <c r="D557" t="s">
        <v>627</v>
      </c>
      <c r="F557" t="s">
        <v>1205</v>
      </c>
      <c r="G557" t="s">
        <v>1206</v>
      </c>
      <c r="H557" t="s">
        <v>108</v>
      </c>
      <c r="I557" t="s">
        <v>41</v>
      </c>
      <c r="J557" t="s">
        <v>74</v>
      </c>
      <c r="M557" t="s">
        <v>478</v>
      </c>
    </row>
    <row r="558" spans="1:13" x14ac:dyDescent="0.2">
      <c r="A558" t="s">
        <v>13</v>
      </c>
      <c r="B558" t="s">
        <v>14</v>
      </c>
      <c r="C558" t="s">
        <v>607</v>
      </c>
      <c r="D558" t="s">
        <v>608</v>
      </c>
      <c r="F558" t="s">
        <v>1207</v>
      </c>
      <c r="G558" t="s">
        <v>1208</v>
      </c>
      <c r="H558" t="s">
        <v>115</v>
      </c>
      <c r="I558" t="s">
        <v>41</v>
      </c>
      <c r="J558" t="s">
        <v>29</v>
      </c>
      <c r="M558" t="s">
        <v>570</v>
      </c>
    </row>
    <row r="559" spans="1:13" x14ac:dyDescent="0.2">
      <c r="A559" t="s">
        <v>13</v>
      </c>
      <c r="B559" t="s">
        <v>14</v>
      </c>
      <c r="C559" t="s">
        <v>15</v>
      </c>
      <c r="D559" t="s">
        <v>595</v>
      </c>
      <c r="F559" t="s">
        <v>1209</v>
      </c>
      <c r="G559" t="s">
        <v>1210</v>
      </c>
      <c r="H559" t="s">
        <v>115</v>
      </c>
      <c r="I559" t="s">
        <v>20</v>
      </c>
      <c r="J559" t="s">
        <v>29</v>
      </c>
      <c r="M559" t="s">
        <v>909</v>
      </c>
    </row>
    <row r="560" spans="1:13" x14ac:dyDescent="0.2">
      <c r="A560" t="s">
        <v>13</v>
      </c>
      <c r="B560" t="s">
        <v>14</v>
      </c>
      <c r="C560" t="s">
        <v>15</v>
      </c>
      <c r="D560" t="s">
        <v>1211</v>
      </c>
      <c r="F560" t="s">
        <v>1212</v>
      </c>
      <c r="G560" t="s">
        <v>411</v>
      </c>
      <c r="H560" t="s">
        <v>115</v>
      </c>
      <c r="I560" t="s">
        <v>20</v>
      </c>
      <c r="J560" t="s">
        <v>21</v>
      </c>
      <c r="M560" t="s">
        <v>478</v>
      </c>
    </row>
    <row r="561" spans="1:13" x14ac:dyDescent="0.2">
      <c r="A561" t="s">
        <v>13</v>
      </c>
      <c r="B561" t="s">
        <v>14</v>
      </c>
      <c r="C561" t="s">
        <v>607</v>
      </c>
      <c r="D561" t="s">
        <v>608</v>
      </c>
      <c r="F561" t="s">
        <v>18</v>
      </c>
      <c r="G561" t="s">
        <v>1213</v>
      </c>
      <c r="H561" t="s">
        <v>115</v>
      </c>
      <c r="I561" t="s">
        <v>41</v>
      </c>
      <c r="J561" t="s">
        <v>29</v>
      </c>
      <c r="M561" t="s">
        <v>478</v>
      </c>
    </row>
    <row r="562" spans="1:13" x14ac:dyDescent="0.2">
      <c r="A562" t="s">
        <v>13</v>
      </c>
      <c r="B562" t="s">
        <v>14</v>
      </c>
      <c r="C562" t="s">
        <v>15</v>
      </c>
      <c r="D562" t="s">
        <v>1214</v>
      </c>
      <c r="F562" t="s">
        <v>1215</v>
      </c>
      <c r="G562" t="s">
        <v>411</v>
      </c>
      <c r="H562" t="s">
        <v>128</v>
      </c>
      <c r="I562" t="s">
        <v>20</v>
      </c>
      <c r="J562" t="s">
        <v>29</v>
      </c>
      <c r="M562" t="s">
        <v>478</v>
      </c>
    </row>
    <row r="563" spans="1:13" x14ac:dyDescent="0.2">
      <c r="A563" t="s">
        <v>13</v>
      </c>
      <c r="B563" t="s">
        <v>14</v>
      </c>
      <c r="C563" t="s">
        <v>15</v>
      </c>
      <c r="D563" t="s">
        <v>1216</v>
      </c>
      <c r="F563" t="s">
        <v>1217</v>
      </c>
      <c r="G563" t="s">
        <v>1218</v>
      </c>
      <c r="H563" t="s">
        <v>128</v>
      </c>
      <c r="I563" t="s">
        <v>20</v>
      </c>
      <c r="J563" t="s">
        <v>29</v>
      </c>
      <c r="M563" t="s">
        <v>478</v>
      </c>
    </row>
    <row r="564" spans="1:13" x14ac:dyDescent="0.2">
      <c r="A564" t="s">
        <v>13</v>
      </c>
      <c r="B564" t="s">
        <v>14</v>
      </c>
      <c r="C564" t="s">
        <v>636</v>
      </c>
      <c r="D564" t="s">
        <v>703</v>
      </c>
      <c r="F564" t="s">
        <v>1219</v>
      </c>
      <c r="G564" t="s">
        <v>1220</v>
      </c>
      <c r="H564" t="s">
        <v>19</v>
      </c>
      <c r="I564" t="s">
        <v>49</v>
      </c>
      <c r="J564" t="s">
        <v>29</v>
      </c>
      <c r="M564" t="s">
        <v>22</v>
      </c>
    </row>
    <row r="565" spans="1:13" x14ac:dyDescent="0.2">
      <c r="A565" t="s">
        <v>13</v>
      </c>
      <c r="B565" t="s">
        <v>14</v>
      </c>
      <c r="C565" t="s">
        <v>607</v>
      </c>
      <c r="D565" t="s">
        <v>1221</v>
      </c>
      <c r="F565" t="s">
        <v>1222</v>
      </c>
      <c r="G565" t="s">
        <v>1223</v>
      </c>
      <c r="H565" t="s">
        <v>19</v>
      </c>
      <c r="I565" t="s">
        <v>49</v>
      </c>
      <c r="J565" t="s">
        <v>29</v>
      </c>
      <c r="M565" t="s">
        <v>22</v>
      </c>
    </row>
    <row r="566" spans="1:13" x14ac:dyDescent="0.2">
      <c r="A566" t="s">
        <v>13</v>
      </c>
      <c r="B566" t="s">
        <v>14</v>
      </c>
      <c r="C566" t="s">
        <v>636</v>
      </c>
      <c r="D566" t="s">
        <v>1224</v>
      </c>
      <c r="F566" t="s">
        <v>1225</v>
      </c>
      <c r="G566" t="s">
        <v>1226</v>
      </c>
      <c r="H566" t="s">
        <v>268</v>
      </c>
      <c r="I566" t="s">
        <v>20</v>
      </c>
      <c r="J566" t="s">
        <v>29</v>
      </c>
      <c r="M566" t="s">
        <v>478</v>
      </c>
    </row>
    <row r="567" spans="1:13" x14ac:dyDescent="0.2">
      <c r="A567" t="s">
        <v>13</v>
      </c>
      <c r="B567" t="s">
        <v>14</v>
      </c>
      <c r="C567" t="s">
        <v>600</v>
      </c>
      <c r="D567" t="s">
        <v>1227</v>
      </c>
      <c r="F567" t="s">
        <v>1228</v>
      </c>
      <c r="G567" t="s">
        <v>1229</v>
      </c>
      <c r="H567" t="s">
        <v>272</v>
      </c>
      <c r="I567" t="s">
        <v>20</v>
      </c>
      <c r="J567" t="s">
        <v>29</v>
      </c>
      <c r="M567" t="s">
        <v>478</v>
      </c>
    </row>
    <row r="568" spans="1:13" x14ac:dyDescent="0.2">
      <c r="A568" t="s">
        <v>13</v>
      </c>
      <c r="B568" t="s">
        <v>14</v>
      </c>
      <c r="C568" t="s">
        <v>600</v>
      </c>
      <c r="D568" t="s">
        <v>1230</v>
      </c>
      <c r="F568" t="s">
        <v>1231</v>
      </c>
      <c r="G568" t="s">
        <v>1232</v>
      </c>
      <c r="H568" t="s">
        <v>272</v>
      </c>
      <c r="I568" t="s">
        <v>41</v>
      </c>
      <c r="J568" t="s">
        <v>29</v>
      </c>
      <c r="M568" t="s">
        <v>478</v>
      </c>
    </row>
    <row r="569" spans="1:13" x14ac:dyDescent="0.2">
      <c r="A569" t="s">
        <v>13</v>
      </c>
      <c r="B569" t="s">
        <v>14</v>
      </c>
      <c r="C569" t="s">
        <v>591</v>
      </c>
      <c r="D569" t="s">
        <v>1233</v>
      </c>
      <c r="F569" t="s">
        <v>1234</v>
      </c>
      <c r="G569" t="s">
        <v>1235</v>
      </c>
      <c r="H569" t="s">
        <v>272</v>
      </c>
      <c r="I569" t="s">
        <v>20</v>
      </c>
      <c r="J569" t="s">
        <v>29</v>
      </c>
      <c r="M569" t="s">
        <v>1026</v>
      </c>
    </row>
    <row r="570" spans="1:13" x14ac:dyDescent="0.2">
      <c r="A570" t="s">
        <v>13</v>
      </c>
      <c r="B570" t="s">
        <v>14</v>
      </c>
      <c r="C570" t="s">
        <v>15</v>
      </c>
      <c r="D570" t="s">
        <v>595</v>
      </c>
      <c r="F570" t="s">
        <v>1236</v>
      </c>
      <c r="G570" t="s">
        <v>411</v>
      </c>
      <c r="H570" t="s">
        <v>326</v>
      </c>
      <c r="I570" t="s">
        <v>28</v>
      </c>
      <c r="J570" t="s">
        <v>29</v>
      </c>
      <c r="M570" t="s">
        <v>478</v>
      </c>
    </row>
    <row r="571" spans="1:13" x14ac:dyDescent="0.2">
      <c r="A571" t="s">
        <v>13</v>
      </c>
      <c r="B571" t="s">
        <v>14</v>
      </c>
      <c r="C571" t="s">
        <v>15</v>
      </c>
      <c r="D571" t="s">
        <v>595</v>
      </c>
      <c r="F571" t="s">
        <v>1237</v>
      </c>
      <c r="G571" t="s">
        <v>18</v>
      </c>
      <c r="H571" t="s">
        <v>326</v>
      </c>
      <c r="I571" t="s">
        <v>41</v>
      </c>
      <c r="J571" t="s">
        <v>29</v>
      </c>
      <c r="M571" t="s">
        <v>478</v>
      </c>
    </row>
    <row r="572" spans="1:13" x14ac:dyDescent="0.2">
      <c r="A572" t="s">
        <v>13</v>
      </c>
      <c r="B572" t="s">
        <v>14</v>
      </c>
      <c r="C572" t="s">
        <v>591</v>
      </c>
      <c r="D572" t="s">
        <v>1238</v>
      </c>
      <c r="F572" t="s">
        <v>411</v>
      </c>
      <c r="G572" t="s">
        <v>1239</v>
      </c>
      <c r="H572" t="s">
        <v>326</v>
      </c>
      <c r="I572" t="s">
        <v>41</v>
      </c>
      <c r="J572" t="s">
        <v>29</v>
      </c>
      <c r="M572" t="s">
        <v>742</v>
      </c>
    </row>
    <row r="573" spans="1:13" x14ac:dyDescent="0.2">
      <c r="A573" t="s">
        <v>13</v>
      </c>
      <c r="B573" t="s">
        <v>14</v>
      </c>
      <c r="C573" t="s">
        <v>600</v>
      </c>
      <c r="D573" t="s">
        <v>627</v>
      </c>
      <c r="F573" t="s">
        <v>18</v>
      </c>
      <c r="G573" t="s">
        <v>1240</v>
      </c>
      <c r="H573" t="s">
        <v>425</v>
      </c>
      <c r="I573" t="s">
        <v>20</v>
      </c>
      <c r="J573" t="s">
        <v>29</v>
      </c>
      <c r="M573" t="s">
        <v>478</v>
      </c>
    </row>
    <row r="574" spans="1:13" x14ac:dyDescent="0.2">
      <c r="A574" t="s">
        <v>13</v>
      </c>
      <c r="B574" t="s">
        <v>14</v>
      </c>
      <c r="C574" t="s">
        <v>600</v>
      </c>
      <c r="D574" t="s">
        <v>627</v>
      </c>
      <c r="F574" t="s">
        <v>1241</v>
      </c>
      <c r="G574" t="s">
        <v>1242</v>
      </c>
      <c r="H574" t="s">
        <v>427</v>
      </c>
      <c r="I574" t="s">
        <v>41</v>
      </c>
      <c r="J574" t="s">
        <v>29</v>
      </c>
      <c r="M574" t="s">
        <v>478</v>
      </c>
    </row>
    <row r="575" spans="1:13" x14ac:dyDescent="0.2">
      <c r="A575" t="s">
        <v>13</v>
      </c>
      <c r="B575" t="s">
        <v>14</v>
      </c>
      <c r="C575" t="s">
        <v>600</v>
      </c>
      <c r="D575" t="s">
        <v>627</v>
      </c>
      <c r="F575" t="s">
        <v>1243</v>
      </c>
      <c r="G575" t="s">
        <v>1244</v>
      </c>
      <c r="H575" t="s">
        <v>427</v>
      </c>
      <c r="I575" t="s">
        <v>41</v>
      </c>
      <c r="J575" t="s">
        <v>29</v>
      </c>
      <c r="M575" t="s">
        <v>478</v>
      </c>
    </row>
    <row r="576" spans="1:13" x14ac:dyDescent="0.2">
      <c r="A576" t="s">
        <v>13</v>
      </c>
      <c r="B576" t="s">
        <v>14</v>
      </c>
      <c r="C576" t="s">
        <v>15</v>
      </c>
      <c r="D576" t="s">
        <v>595</v>
      </c>
      <c r="F576" t="s">
        <v>1245</v>
      </c>
      <c r="G576" t="s">
        <v>1246</v>
      </c>
      <c r="H576" t="s">
        <v>427</v>
      </c>
      <c r="I576" t="s">
        <v>20</v>
      </c>
      <c r="J576" t="s">
        <v>29</v>
      </c>
      <c r="M576" t="s">
        <v>478</v>
      </c>
    </row>
    <row r="577" spans="1:13" x14ac:dyDescent="0.2">
      <c r="A577" t="s">
        <v>13</v>
      </c>
      <c r="B577" t="s">
        <v>14</v>
      </c>
      <c r="C577" t="s">
        <v>15</v>
      </c>
      <c r="D577" t="s">
        <v>595</v>
      </c>
      <c r="F577" t="s">
        <v>1247</v>
      </c>
      <c r="G577" t="s">
        <v>18</v>
      </c>
      <c r="H577" t="s">
        <v>427</v>
      </c>
      <c r="I577" t="s">
        <v>41</v>
      </c>
      <c r="J577" t="s">
        <v>29</v>
      </c>
      <c r="M577" t="s">
        <v>478</v>
      </c>
    </row>
    <row r="578" spans="1:13" x14ac:dyDescent="0.2">
      <c r="A578" t="s">
        <v>13</v>
      </c>
      <c r="B578" t="s">
        <v>14</v>
      </c>
      <c r="C578" t="s">
        <v>600</v>
      </c>
      <c r="D578" t="s">
        <v>1152</v>
      </c>
      <c r="F578" t="s">
        <v>1248</v>
      </c>
      <c r="G578" t="s">
        <v>1249</v>
      </c>
      <c r="H578" t="s">
        <v>427</v>
      </c>
      <c r="I578" t="s">
        <v>41</v>
      </c>
      <c r="J578" t="s">
        <v>29</v>
      </c>
      <c r="M578" t="s">
        <v>478</v>
      </c>
    </row>
    <row r="579" spans="1:13" x14ac:dyDescent="0.2">
      <c r="A579" t="s">
        <v>13</v>
      </c>
      <c r="B579" t="s">
        <v>14</v>
      </c>
      <c r="C579" t="s">
        <v>600</v>
      </c>
      <c r="D579" t="s">
        <v>1069</v>
      </c>
      <c r="F579" t="s">
        <v>1250</v>
      </c>
      <c r="G579" t="s">
        <v>1251</v>
      </c>
      <c r="H579" t="s">
        <v>427</v>
      </c>
      <c r="I579" t="s">
        <v>20</v>
      </c>
      <c r="J579" t="s">
        <v>29</v>
      </c>
      <c r="M579" t="s">
        <v>478</v>
      </c>
    </row>
    <row r="580" spans="1:13" x14ac:dyDescent="0.2">
      <c r="A580" t="s">
        <v>13</v>
      </c>
      <c r="B580" t="s">
        <v>14</v>
      </c>
      <c r="C580" t="s">
        <v>600</v>
      </c>
      <c r="D580" t="s">
        <v>1252</v>
      </c>
      <c r="F580" t="s">
        <v>1253</v>
      </c>
      <c r="G580" t="s">
        <v>1254</v>
      </c>
      <c r="H580" t="s">
        <v>427</v>
      </c>
      <c r="I580" t="s">
        <v>41</v>
      </c>
      <c r="J580" t="s">
        <v>29</v>
      </c>
      <c r="M580" t="s">
        <v>478</v>
      </c>
    </row>
    <row r="581" spans="1:13" x14ac:dyDescent="0.2">
      <c r="A581" t="s">
        <v>13</v>
      </c>
      <c r="B581" t="s">
        <v>14</v>
      </c>
      <c r="C581" t="s">
        <v>600</v>
      </c>
      <c r="D581" t="s">
        <v>1255</v>
      </c>
      <c r="F581" t="s">
        <v>1256</v>
      </c>
      <c r="G581" t="s">
        <v>1257</v>
      </c>
      <c r="H581" t="s">
        <v>427</v>
      </c>
      <c r="I581" t="s">
        <v>20</v>
      </c>
      <c r="J581" t="s">
        <v>29</v>
      </c>
      <c r="M581" t="s">
        <v>478</v>
      </c>
    </row>
    <row r="582" spans="1:13" x14ac:dyDescent="0.2">
      <c r="A582" t="s">
        <v>13</v>
      </c>
      <c r="B582" t="s">
        <v>14</v>
      </c>
      <c r="C582" t="s">
        <v>15</v>
      </c>
      <c r="D582" t="s">
        <v>595</v>
      </c>
      <c r="F582" t="s">
        <v>1258</v>
      </c>
      <c r="G582" t="s">
        <v>18</v>
      </c>
      <c r="H582" t="s">
        <v>427</v>
      </c>
      <c r="I582" t="s">
        <v>20</v>
      </c>
      <c r="J582" t="s">
        <v>29</v>
      </c>
      <c r="M582" t="s">
        <v>962</v>
      </c>
    </row>
    <row r="583" spans="1:13" x14ac:dyDescent="0.2">
      <c r="A583" t="s">
        <v>13</v>
      </c>
      <c r="B583" t="s">
        <v>14</v>
      </c>
      <c r="C583" t="s">
        <v>636</v>
      </c>
      <c r="D583" t="s">
        <v>1259</v>
      </c>
      <c r="F583" t="s">
        <v>1260</v>
      </c>
      <c r="G583" t="s">
        <v>1261</v>
      </c>
      <c r="H583" t="s">
        <v>427</v>
      </c>
      <c r="I583" t="s">
        <v>20</v>
      </c>
      <c r="J583" t="s">
        <v>29</v>
      </c>
      <c r="M583" t="s">
        <v>478</v>
      </c>
    </row>
    <row r="584" spans="1:13" x14ac:dyDescent="0.2">
      <c r="A584" t="s">
        <v>13</v>
      </c>
      <c r="B584" t="s">
        <v>14</v>
      </c>
      <c r="C584" t="s">
        <v>15</v>
      </c>
      <c r="D584" t="s">
        <v>595</v>
      </c>
      <c r="F584" t="s">
        <v>1262</v>
      </c>
      <c r="G584" t="s">
        <v>18</v>
      </c>
      <c r="H584" t="s">
        <v>510</v>
      </c>
      <c r="I584" t="s">
        <v>41</v>
      </c>
      <c r="J584" t="s">
        <v>29</v>
      </c>
      <c r="M584" t="s">
        <v>570</v>
      </c>
    </row>
    <row r="585" spans="1:13" x14ac:dyDescent="0.2">
      <c r="A585" t="s">
        <v>13</v>
      </c>
      <c r="B585" t="s">
        <v>14</v>
      </c>
      <c r="C585" t="s">
        <v>15</v>
      </c>
      <c r="D585" t="s">
        <v>1263</v>
      </c>
      <c r="F585" t="s">
        <v>1264</v>
      </c>
      <c r="G585" t="s">
        <v>1265</v>
      </c>
      <c r="H585" t="s">
        <v>510</v>
      </c>
      <c r="I585" t="s">
        <v>28</v>
      </c>
      <c r="J585" t="s">
        <v>29</v>
      </c>
      <c r="M585" t="s">
        <v>478</v>
      </c>
    </row>
    <row r="586" spans="1:13" x14ac:dyDescent="0.2">
      <c r="A586" t="s">
        <v>13</v>
      </c>
      <c r="B586" t="s">
        <v>14</v>
      </c>
      <c r="C586" t="s">
        <v>607</v>
      </c>
      <c r="D586" t="s">
        <v>703</v>
      </c>
      <c r="F586" t="s">
        <v>1266</v>
      </c>
      <c r="G586" t="s">
        <v>1267</v>
      </c>
      <c r="H586" t="s">
        <v>510</v>
      </c>
      <c r="I586" t="s">
        <v>41</v>
      </c>
      <c r="J586" t="s">
        <v>29</v>
      </c>
      <c r="M586" t="s">
        <v>478</v>
      </c>
    </row>
    <row r="587" spans="1:13" x14ac:dyDescent="0.2">
      <c r="A587" t="s">
        <v>13</v>
      </c>
      <c r="B587" t="s">
        <v>14</v>
      </c>
      <c r="C587" t="s">
        <v>15</v>
      </c>
      <c r="D587" t="s">
        <v>1268</v>
      </c>
      <c r="F587" t="s">
        <v>1269</v>
      </c>
      <c r="G587" t="s">
        <v>1270</v>
      </c>
      <c r="H587" t="s">
        <v>510</v>
      </c>
      <c r="I587" t="s">
        <v>20</v>
      </c>
      <c r="J587" t="s">
        <v>29</v>
      </c>
      <c r="M587" t="s">
        <v>962</v>
      </c>
    </row>
    <row r="588" spans="1:13" x14ac:dyDescent="0.2">
      <c r="A588" t="s">
        <v>13</v>
      </c>
      <c r="B588" t="s">
        <v>14</v>
      </c>
      <c r="C588" t="s">
        <v>59</v>
      </c>
      <c r="D588" t="s">
        <v>63</v>
      </c>
      <c r="F588" t="s">
        <v>1271</v>
      </c>
      <c r="G588" t="s">
        <v>1272</v>
      </c>
      <c r="H588" t="s">
        <v>510</v>
      </c>
      <c r="I588" t="s">
        <v>41</v>
      </c>
      <c r="J588" t="s">
        <v>29</v>
      </c>
      <c r="M588" t="s">
        <v>478</v>
      </c>
    </row>
    <row r="589" spans="1:13" x14ac:dyDescent="0.2">
      <c r="A589" t="s">
        <v>13</v>
      </c>
      <c r="B589" t="s">
        <v>14</v>
      </c>
      <c r="C589" t="s">
        <v>607</v>
      </c>
      <c r="D589" t="s">
        <v>1273</v>
      </c>
      <c r="F589" t="s">
        <v>1274</v>
      </c>
      <c r="G589" t="s">
        <v>1275</v>
      </c>
      <c r="H589" t="s">
        <v>115</v>
      </c>
      <c r="I589" t="s">
        <v>41</v>
      </c>
      <c r="J589" t="s">
        <v>29</v>
      </c>
      <c r="M589" t="s">
        <v>742</v>
      </c>
    </row>
    <row r="590" spans="1:13" x14ac:dyDescent="0.2">
      <c r="A590" t="s">
        <v>13</v>
      </c>
      <c r="B590" t="s">
        <v>14</v>
      </c>
      <c r="C590" t="s">
        <v>600</v>
      </c>
      <c r="D590" t="s">
        <v>627</v>
      </c>
      <c r="F590" t="s">
        <v>18</v>
      </c>
      <c r="G590" t="s">
        <v>1276</v>
      </c>
      <c r="H590" t="s">
        <v>427</v>
      </c>
      <c r="I590" t="s">
        <v>41</v>
      </c>
      <c r="J590" t="s">
        <v>29</v>
      </c>
      <c r="M590" t="s">
        <v>478</v>
      </c>
    </row>
    <row r="591" spans="1:13" x14ac:dyDescent="0.2">
      <c r="A591" t="s">
        <v>13</v>
      </c>
      <c r="B591" t="s">
        <v>14</v>
      </c>
      <c r="C591" t="s">
        <v>607</v>
      </c>
      <c r="D591" t="s">
        <v>1277</v>
      </c>
      <c r="F591" t="s">
        <v>1278</v>
      </c>
      <c r="G591" t="s">
        <v>1279</v>
      </c>
      <c r="H591" t="s">
        <v>510</v>
      </c>
      <c r="I591" t="s">
        <v>41</v>
      </c>
      <c r="J591" t="s">
        <v>29</v>
      </c>
      <c r="M591" t="s">
        <v>478</v>
      </c>
    </row>
    <row r="592" spans="1:13" x14ac:dyDescent="0.2">
      <c r="A592" t="s">
        <v>13</v>
      </c>
      <c r="B592" t="s">
        <v>14</v>
      </c>
      <c r="C592" t="s">
        <v>23</v>
      </c>
      <c r="D592" t="s">
        <v>37</v>
      </c>
      <c r="F592" t="s">
        <v>18</v>
      </c>
      <c r="G592" t="s">
        <v>18</v>
      </c>
      <c r="H592" t="s">
        <v>594</v>
      </c>
      <c r="I592" t="s">
        <v>20</v>
      </c>
      <c r="J592" t="s">
        <v>29</v>
      </c>
      <c r="M592" t="s">
        <v>36</v>
      </c>
    </row>
    <row r="593" spans="1:13" x14ac:dyDescent="0.2">
      <c r="A593" t="s">
        <v>13</v>
      </c>
      <c r="B593" t="s">
        <v>14</v>
      </c>
      <c r="C593" t="s">
        <v>31</v>
      </c>
      <c r="D593" t="s">
        <v>32</v>
      </c>
      <c r="F593" t="s">
        <v>18</v>
      </c>
      <c r="G593" t="s">
        <v>18</v>
      </c>
      <c r="H593" t="s">
        <v>27</v>
      </c>
      <c r="I593" t="s">
        <v>49</v>
      </c>
      <c r="J593" t="s">
        <v>21</v>
      </c>
      <c r="M593" t="s">
        <v>30</v>
      </c>
    </row>
    <row r="594" spans="1:13" x14ac:dyDescent="0.2">
      <c r="A594" t="s">
        <v>13</v>
      </c>
      <c r="B594" t="s">
        <v>14</v>
      </c>
      <c r="C594" t="s">
        <v>31</v>
      </c>
      <c r="D594" t="s">
        <v>32</v>
      </c>
      <c r="F594" t="s">
        <v>18</v>
      </c>
      <c r="G594" t="s">
        <v>18</v>
      </c>
      <c r="H594" t="s">
        <v>35</v>
      </c>
      <c r="I594" t="s">
        <v>20</v>
      </c>
      <c r="J594" t="s">
        <v>29</v>
      </c>
      <c r="M594" t="s">
        <v>30</v>
      </c>
    </row>
    <row r="595" spans="1:13" x14ac:dyDescent="0.2">
      <c r="A595" t="s">
        <v>13</v>
      </c>
      <c r="B595" t="s">
        <v>14</v>
      </c>
      <c r="C595" t="s">
        <v>31</v>
      </c>
      <c r="D595" t="s">
        <v>32</v>
      </c>
      <c r="F595" t="s">
        <v>18</v>
      </c>
      <c r="G595" t="s">
        <v>18</v>
      </c>
      <c r="H595" t="s">
        <v>35</v>
      </c>
      <c r="I595" t="s">
        <v>28</v>
      </c>
      <c r="J595" t="s">
        <v>29</v>
      </c>
      <c r="M595" t="s">
        <v>30</v>
      </c>
    </row>
    <row r="596" spans="1:13" x14ac:dyDescent="0.2">
      <c r="A596" t="s">
        <v>13</v>
      </c>
      <c r="B596" t="s">
        <v>14</v>
      </c>
      <c r="C596" t="s">
        <v>23</v>
      </c>
      <c r="D596" t="s">
        <v>37</v>
      </c>
      <c r="F596" t="s">
        <v>18</v>
      </c>
      <c r="G596" t="s">
        <v>18</v>
      </c>
      <c r="H596" t="s">
        <v>53</v>
      </c>
      <c r="I596" t="s">
        <v>20</v>
      </c>
      <c r="J596" t="s">
        <v>21</v>
      </c>
      <c r="M596" t="s">
        <v>82</v>
      </c>
    </row>
    <row r="597" spans="1:13" x14ac:dyDescent="0.2">
      <c r="A597" t="s">
        <v>13</v>
      </c>
      <c r="B597" t="s">
        <v>14</v>
      </c>
      <c r="C597" t="s">
        <v>23</v>
      </c>
      <c r="D597" t="s">
        <v>37</v>
      </c>
      <c r="F597" t="s">
        <v>18</v>
      </c>
      <c r="G597" t="s">
        <v>18</v>
      </c>
      <c r="H597" t="s">
        <v>27</v>
      </c>
      <c r="I597" t="s">
        <v>49</v>
      </c>
      <c r="J597" t="s">
        <v>29</v>
      </c>
      <c r="M597" t="s">
        <v>30</v>
      </c>
    </row>
    <row r="598" spans="1:13" x14ac:dyDescent="0.2">
      <c r="A598" t="s">
        <v>13</v>
      </c>
      <c r="B598" t="s">
        <v>14</v>
      </c>
      <c r="C598" t="s">
        <v>59</v>
      </c>
      <c r="D598" t="s">
        <v>63</v>
      </c>
      <c r="F598" t="s">
        <v>18</v>
      </c>
      <c r="G598" t="s">
        <v>18</v>
      </c>
      <c r="H598" t="s">
        <v>27</v>
      </c>
      <c r="I598" t="s">
        <v>49</v>
      </c>
      <c r="J598" t="s">
        <v>29</v>
      </c>
      <c r="M598" t="s">
        <v>30</v>
      </c>
    </row>
    <row r="599" spans="1:13" x14ac:dyDescent="0.2">
      <c r="A599" t="s">
        <v>13</v>
      </c>
      <c r="B599" t="s">
        <v>14</v>
      </c>
      <c r="C599" t="s">
        <v>23</v>
      </c>
      <c r="D599" t="s">
        <v>37</v>
      </c>
      <c r="F599" t="s">
        <v>18</v>
      </c>
      <c r="G599" t="s">
        <v>18</v>
      </c>
      <c r="H599" t="s">
        <v>27</v>
      </c>
      <c r="I599" t="s">
        <v>49</v>
      </c>
      <c r="J599" t="s">
        <v>29</v>
      </c>
      <c r="M599" t="s">
        <v>30</v>
      </c>
    </row>
    <row r="600" spans="1:13" x14ac:dyDescent="0.2">
      <c r="A600" t="s">
        <v>13</v>
      </c>
      <c r="B600" t="s">
        <v>14</v>
      </c>
      <c r="C600" t="s">
        <v>23</v>
      </c>
      <c r="D600" t="s">
        <v>37</v>
      </c>
      <c r="F600" t="s">
        <v>18</v>
      </c>
      <c r="G600" t="s">
        <v>18</v>
      </c>
      <c r="H600" t="s">
        <v>53</v>
      </c>
      <c r="I600" t="s">
        <v>20</v>
      </c>
      <c r="J600" t="s">
        <v>29</v>
      </c>
      <c r="M600" t="s">
        <v>30</v>
      </c>
    </row>
    <row r="601" spans="1:13" x14ac:dyDescent="0.2">
      <c r="A601" t="s">
        <v>13</v>
      </c>
      <c r="B601" t="s">
        <v>14</v>
      </c>
      <c r="C601" t="s">
        <v>59</v>
      </c>
      <c r="D601" t="s">
        <v>1280</v>
      </c>
      <c r="F601" t="s">
        <v>18</v>
      </c>
      <c r="G601" t="s">
        <v>18</v>
      </c>
      <c r="H601" t="s">
        <v>27</v>
      </c>
      <c r="I601" t="s">
        <v>49</v>
      </c>
      <c r="J601" t="s">
        <v>29</v>
      </c>
      <c r="M601" t="s">
        <v>36</v>
      </c>
    </row>
    <row r="602" spans="1:13" x14ac:dyDescent="0.2">
      <c r="A602" t="s">
        <v>13</v>
      </c>
      <c r="B602" t="s">
        <v>14</v>
      </c>
      <c r="C602" t="s">
        <v>31</v>
      </c>
      <c r="D602" t="s">
        <v>32</v>
      </c>
      <c r="F602" t="s">
        <v>18</v>
      </c>
      <c r="G602" t="s">
        <v>18</v>
      </c>
      <c r="H602" t="s">
        <v>108</v>
      </c>
      <c r="I602" t="s">
        <v>28</v>
      </c>
      <c r="J602" t="s">
        <v>29</v>
      </c>
      <c r="M602" t="s">
        <v>36</v>
      </c>
    </row>
    <row r="603" spans="1:13" x14ac:dyDescent="0.2">
      <c r="A603" t="s">
        <v>13</v>
      </c>
      <c r="B603" t="s">
        <v>14</v>
      </c>
      <c r="C603" t="s">
        <v>23</v>
      </c>
      <c r="D603" t="s">
        <v>37</v>
      </c>
      <c r="F603" t="s">
        <v>18</v>
      </c>
      <c r="G603" t="s">
        <v>18</v>
      </c>
      <c r="H603" t="s">
        <v>48</v>
      </c>
      <c r="I603" t="s">
        <v>20</v>
      </c>
      <c r="J603" t="s">
        <v>29</v>
      </c>
      <c r="M603" t="s">
        <v>30</v>
      </c>
    </row>
    <row r="604" spans="1:13" x14ac:dyDescent="0.2">
      <c r="A604" t="s">
        <v>13</v>
      </c>
      <c r="B604" t="s">
        <v>14</v>
      </c>
      <c r="C604" t="s">
        <v>59</v>
      </c>
      <c r="D604" t="s">
        <v>63</v>
      </c>
      <c r="F604" t="s">
        <v>18</v>
      </c>
      <c r="G604" t="s">
        <v>18</v>
      </c>
      <c r="H604" t="s">
        <v>53</v>
      </c>
      <c r="I604" t="s">
        <v>28</v>
      </c>
      <c r="J604" t="s">
        <v>21</v>
      </c>
      <c r="M604" t="s">
        <v>36</v>
      </c>
    </row>
    <row r="605" spans="1:13" x14ac:dyDescent="0.2">
      <c r="A605" t="s">
        <v>13</v>
      </c>
      <c r="B605" t="s">
        <v>14</v>
      </c>
      <c r="C605" t="s">
        <v>59</v>
      </c>
      <c r="D605" t="s">
        <v>63</v>
      </c>
      <c r="F605" t="s">
        <v>18</v>
      </c>
      <c r="G605" t="s">
        <v>18</v>
      </c>
      <c r="H605" t="s">
        <v>108</v>
      </c>
      <c r="I605" t="s">
        <v>49</v>
      </c>
      <c r="J605" t="s">
        <v>29</v>
      </c>
      <c r="M605" t="s">
        <v>30</v>
      </c>
    </row>
    <row r="606" spans="1:13" x14ac:dyDescent="0.2">
      <c r="A606" t="s">
        <v>13</v>
      </c>
      <c r="B606" t="s">
        <v>14</v>
      </c>
      <c r="C606" t="s">
        <v>23</v>
      </c>
      <c r="D606" t="s">
        <v>1281</v>
      </c>
      <c r="F606" t="s">
        <v>18</v>
      </c>
      <c r="G606" t="s">
        <v>18</v>
      </c>
      <c r="H606" t="s">
        <v>53</v>
      </c>
      <c r="I606" t="s">
        <v>28</v>
      </c>
      <c r="J606" t="s">
        <v>29</v>
      </c>
      <c r="M606" t="s">
        <v>30</v>
      </c>
    </row>
    <row r="607" spans="1:13" x14ac:dyDescent="0.2">
      <c r="A607" t="s">
        <v>13</v>
      </c>
      <c r="B607" t="s">
        <v>14</v>
      </c>
      <c r="C607" t="s">
        <v>23</v>
      </c>
      <c r="D607" t="s">
        <v>37</v>
      </c>
      <c r="F607" t="s">
        <v>18</v>
      </c>
      <c r="G607" t="s">
        <v>18</v>
      </c>
      <c r="H607" t="s">
        <v>48</v>
      </c>
      <c r="I607" t="s">
        <v>28</v>
      </c>
      <c r="J607" t="s">
        <v>29</v>
      </c>
      <c r="M607" t="s">
        <v>30</v>
      </c>
    </row>
    <row r="608" spans="1:13" x14ac:dyDescent="0.2">
      <c r="A608" t="s">
        <v>13</v>
      </c>
      <c r="B608" t="s">
        <v>14</v>
      </c>
      <c r="C608" t="s">
        <v>23</v>
      </c>
      <c r="D608" t="s">
        <v>37</v>
      </c>
      <c r="F608" t="s">
        <v>18</v>
      </c>
      <c r="G608" t="s">
        <v>18</v>
      </c>
      <c r="H608" t="s">
        <v>48</v>
      </c>
      <c r="I608" t="s">
        <v>49</v>
      </c>
      <c r="J608" t="s">
        <v>29</v>
      </c>
      <c r="M608" t="s">
        <v>30</v>
      </c>
    </row>
    <row r="609" spans="1:13" x14ac:dyDescent="0.2">
      <c r="A609" t="s">
        <v>13</v>
      </c>
      <c r="B609" t="s">
        <v>14</v>
      </c>
      <c r="C609" t="s">
        <v>31</v>
      </c>
      <c r="D609" t="s">
        <v>32</v>
      </c>
      <c r="F609" t="s">
        <v>18</v>
      </c>
      <c r="G609" t="s">
        <v>18</v>
      </c>
      <c r="H609" t="s">
        <v>53</v>
      </c>
      <c r="I609" t="s">
        <v>20</v>
      </c>
      <c r="J609" t="s">
        <v>29</v>
      </c>
      <c r="M609" t="s">
        <v>36</v>
      </c>
    </row>
    <row r="610" spans="1:13" x14ac:dyDescent="0.2">
      <c r="A610" t="s">
        <v>13</v>
      </c>
      <c r="B610" t="s">
        <v>14</v>
      </c>
      <c r="C610" t="s">
        <v>23</v>
      </c>
      <c r="D610" t="s">
        <v>37</v>
      </c>
      <c r="F610" t="s">
        <v>18</v>
      </c>
      <c r="G610" t="s">
        <v>18</v>
      </c>
      <c r="H610" t="s">
        <v>53</v>
      </c>
      <c r="I610" t="s">
        <v>20</v>
      </c>
      <c r="J610" t="s">
        <v>29</v>
      </c>
      <c r="M610" t="s">
        <v>30</v>
      </c>
    </row>
    <row r="611" spans="1:13" x14ac:dyDescent="0.2">
      <c r="A611" t="s">
        <v>13</v>
      </c>
      <c r="B611" t="s">
        <v>14</v>
      </c>
      <c r="C611" t="s">
        <v>59</v>
      </c>
      <c r="D611" t="s">
        <v>63</v>
      </c>
      <c r="F611" t="s">
        <v>18</v>
      </c>
      <c r="G611" t="s">
        <v>18</v>
      </c>
      <c r="H611" t="s">
        <v>53</v>
      </c>
      <c r="I611" t="s">
        <v>49</v>
      </c>
      <c r="J611" t="s">
        <v>29</v>
      </c>
      <c r="M611" t="s">
        <v>36</v>
      </c>
    </row>
    <row r="612" spans="1:13" x14ac:dyDescent="0.2">
      <c r="A612" t="s">
        <v>13</v>
      </c>
      <c r="B612" t="s">
        <v>14</v>
      </c>
      <c r="C612" t="s">
        <v>31</v>
      </c>
      <c r="D612" t="s">
        <v>32</v>
      </c>
      <c r="F612" t="s">
        <v>18</v>
      </c>
      <c r="G612" t="s">
        <v>18</v>
      </c>
      <c r="H612" t="s">
        <v>53</v>
      </c>
      <c r="I612" t="s">
        <v>41</v>
      </c>
      <c r="J612" t="s">
        <v>172</v>
      </c>
      <c r="M612" t="s">
        <v>36</v>
      </c>
    </row>
    <row r="613" spans="1:13" x14ac:dyDescent="0.2">
      <c r="A613" t="s">
        <v>13</v>
      </c>
      <c r="B613" t="s">
        <v>14</v>
      </c>
      <c r="C613" t="s">
        <v>23</v>
      </c>
      <c r="D613" t="s">
        <v>37</v>
      </c>
      <c r="F613" t="s">
        <v>18</v>
      </c>
      <c r="G613" t="s">
        <v>18</v>
      </c>
      <c r="H613" t="s">
        <v>48</v>
      </c>
      <c r="I613" t="s">
        <v>28</v>
      </c>
      <c r="J613" t="s">
        <v>29</v>
      </c>
      <c r="M613" t="s">
        <v>36</v>
      </c>
    </row>
    <row r="614" spans="1:13" x14ac:dyDescent="0.2">
      <c r="A614" t="s">
        <v>13</v>
      </c>
      <c r="B614" t="s">
        <v>14</v>
      </c>
      <c r="C614" t="s">
        <v>23</v>
      </c>
      <c r="D614" t="s">
        <v>37</v>
      </c>
      <c r="F614" t="s">
        <v>18</v>
      </c>
      <c r="G614" t="s">
        <v>18</v>
      </c>
      <c r="H614" t="s">
        <v>48</v>
      </c>
      <c r="I614" t="s">
        <v>20</v>
      </c>
      <c r="J614" t="s">
        <v>29</v>
      </c>
      <c r="M614" t="s">
        <v>30</v>
      </c>
    </row>
    <row r="615" spans="1:13" x14ac:dyDescent="0.2">
      <c r="A615" t="s">
        <v>13</v>
      </c>
      <c r="B615" t="s">
        <v>14</v>
      </c>
      <c r="C615" t="s">
        <v>59</v>
      </c>
      <c r="D615" t="s">
        <v>1282</v>
      </c>
      <c r="F615" t="s">
        <v>18</v>
      </c>
      <c r="G615" t="s">
        <v>18</v>
      </c>
      <c r="H615" t="s">
        <v>48</v>
      </c>
      <c r="I615" t="s">
        <v>49</v>
      </c>
      <c r="J615" t="s">
        <v>29</v>
      </c>
      <c r="M615" t="s">
        <v>30</v>
      </c>
    </row>
    <row r="616" spans="1:13" x14ac:dyDescent="0.2">
      <c r="A616" t="s">
        <v>13</v>
      </c>
      <c r="B616" t="s">
        <v>14</v>
      </c>
      <c r="C616" t="s">
        <v>31</v>
      </c>
      <c r="D616" t="s">
        <v>32</v>
      </c>
      <c r="F616" t="s">
        <v>18</v>
      </c>
      <c r="G616" t="s">
        <v>18</v>
      </c>
      <c r="H616" t="s">
        <v>48</v>
      </c>
      <c r="I616" t="s">
        <v>28</v>
      </c>
      <c r="J616" t="s">
        <v>29</v>
      </c>
      <c r="M616" t="s">
        <v>36</v>
      </c>
    </row>
    <row r="617" spans="1:13" x14ac:dyDescent="0.2">
      <c r="A617" t="s">
        <v>13</v>
      </c>
      <c r="B617" t="s">
        <v>14</v>
      </c>
      <c r="C617" t="s">
        <v>31</v>
      </c>
      <c r="D617" t="s">
        <v>32</v>
      </c>
      <c r="F617" t="s">
        <v>18</v>
      </c>
      <c r="G617" t="s">
        <v>18</v>
      </c>
      <c r="H617" t="s">
        <v>48</v>
      </c>
      <c r="I617" t="s">
        <v>20</v>
      </c>
      <c r="J617" t="s">
        <v>29</v>
      </c>
      <c r="M617" t="s">
        <v>82</v>
      </c>
    </row>
    <row r="618" spans="1:13" x14ac:dyDescent="0.2">
      <c r="A618" t="s">
        <v>13</v>
      </c>
      <c r="B618" t="s">
        <v>14</v>
      </c>
      <c r="C618" t="s">
        <v>31</v>
      </c>
      <c r="D618" t="s">
        <v>32</v>
      </c>
      <c r="F618" t="s">
        <v>18</v>
      </c>
      <c r="G618" t="s">
        <v>18</v>
      </c>
      <c r="H618" t="s">
        <v>48</v>
      </c>
      <c r="I618" t="s">
        <v>20</v>
      </c>
      <c r="J618" t="s">
        <v>29</v>
      </c>
      <c r="M618" t="s">
        <v>36</v>
      </c>
    </row>
    <row r="619" spans="1:13" x14ac:dyDescent="0.2">
      <c r="A619" t="s">
        <v>13</v>
      </c>
      <c r="B619" t="s">
        <v>14</v>
      </c>
      <c r="C619" t="s">
        <v>31</v>
      </c>
      <c r="D619" t="s">
        <v>32</v>
      </c>
      <c r="F619" t="s">
        <v>18</v>
      </c>
      <c r="G619" t="s">
        <v>18</v>
      </c>
      <c r="H619" t="s">
        <v>108</v>
      </c>
      <c r="I619" t="s">
        <v>20</v>
      </c>
      <c r="J619" t="s">
        <v>29</v>
      </c>
      <c r="M619" t="s">
        <v>36</v>
      </c>
    </row>
    <row r="620" spans="1:13" x14ac:dyDescent="0.2">
      <c r="A620" t="s">
        <v>13</v>
      </c>
      <c r="B620" t="s">
        <v>14</v>
      </c>
      <c r="C620" t="s">
        <v>59</v>
      </c>
      <c r="D620" t="s">
        <v>63</v>
      </c>
      <c r="F620" t="s">
        <v>18</v>
      </c>
      <c r="G620" t="s">
        <v>18</v>
      </c>
      <c r="H620" t="s">
        <v>48</v>
      </c>
      <c r="I620" t="s">
        <v>20</v>
      </c>
      <c r="J620" t="s">
        <v>29</v>
      </c>
      <c r="M620" t="s">
        <v>36</v>
      </c>
    </row>
    <row r="621" spans="1:13" x14ac:dyDescent="0.2">
      <c r="A621" t="s">
        <v>13</v>
      </c>
      <c r="B621" t="s">
        <v>14</v>
      </c>
      <c r="C621" t="s">
        <v>59</v>
      </c>
      <c r="D621" t="s">
        <v>63</v>
      </c>
      <c r="F621" t="s">
        <v>18</v>
      </c>
      <c r="G621" t="s">
        <v>18</v>
      </c>
      <c r="H621" t="s">
        <v>48</v>
      </c>
      <c r="I621" t="s">
        <v>20</v>
      </c>
      <c r="J621" t="s">
        <v>29</v>
      </c>
      <c r="M621" t="s">
        <v>36</v>
      </c>
    </row>
    <row r="622" spans="1:13" x14ac:dyDescent="0.2">
      <c r="A622" t="s">
        <v>13</v>
      </c>
      <c r="B622" t="s">
        <v>14</v>
      </c>
      <c r="C622" t="s">
        <v>23</v>
      </c>
      <c r="D622" t="s">
        <v>37</v>
      </c>
      <c r="F622" t="s">
        <v>18</v>
      </c>
      <c r="G622" t="s">
        <v>18</v>
      </c>
      <c r="H622" t="s">
        <v>108</v>
      </c>
      <c r="I622" t="s">
        <v>20</v>
      </c>
      <c r="J622" t="s">
        <v>29</v>
      </c>
      <c r="M622" t="s">
        <v>30</v>
      </c>
    </row>
    <row r="623" spans="1:13" x14ac:dyDescent="0.2">
      <c r="A623" t="s">
        <v>13</v>
      </c>
      <c r="B623" t="s">
        <v>14</v>
      </c>
      <c r="C623" t="s">
        <v>23</v>
      </c>
      <c r="D623" t="s">
        <v>37</v>
      </c>
      <c r="F623" t="s">
        <v>18</v>
      </c>
      <c r="G623" t="s">
        <v>18</v>
      </c>
      <c r="H623" t="s">
        <v>48</v>
      </c>
      <c r="I623" t="s">
        <v>20</v>
      </c>
      <c r="J623" t="s">
        <v>29</v>
      </c>
      <c r="M623" t="s">
        <v>36</v>
      </c>
    </row>
    <row r="624" spans="1:13" x14ac:dyDescent="0.2">
      <c r="A624" t="s">
        <v>13</v>
      </c>
      <c r="B624" t="s">
        <v>14</v>
      </c>
      <c r="C624" t="s">
        <v>23</v>
      </c>
      <c r="D624" t="s">
        <v>37</v>
      </c>
      <c r="F624" t="s">
        <v>18</v>
      </c>
      <c r="G624" t="s">
        <v>18</v>
      </c>
      <c r="H624" t="s">
        <v>108</v>
      </c>
      <c r="I624" t="s">
        <v>20</v>
      </c>
      <c r="J624" t="s">
        <v>29</v>
      </c>
      <c r="M624" t="s">
        <v>36</v>
      </c>
    </row>
    <row r="625" spans="1:13" x14ac:dyDescent="0.2">
      <c r="A625" t="s">
        <v>13</v>
      </c>
      <c r="B625" t="s">
        <v>14</v>
      </c>
      <c r="C625" t="s">
        <v>59</v>
      </c>
      <c r="D625" t="s">
        <v>63</v>
      </c>
      <c r="F625" t="s">
        <v>18</v>
      </c>
      <c r="G625" t="s">
        <v>18</v>
      </c>
      <c r="H625" t="s">
        <v>108</v>
      </c>
      <c r="I625" t="s">
        <v>20</v>
      </c>
      <c r="J625" t="s">
        <v>29</v>
      </c>
      <c r="M625" t="s">
        <v>30</v>
      </c>
    </row>
    <row r="626" spans="1:13" x14ac:dyDescent="0.2">
      <c r="A626" t="s">
        <v>13</v>
      </c>
      <c r="B626" t="s">
        <v>14</v>
      </c>
      <c r="C626" t="s">
        <v>31</v>
      </c>
      <c r="D626" t="s">
        <v>32</v>
      </c>
      <c r="F626" t="s">
        <v>18</v>
      </c>
      <c r="G626" t="s">
        <v>18</v>
      </c>
      <c r="H626" t="s">
        <v>48</v>
      </c>
      <c r="I626" t="s">
        <v>20</v>
      </c>
      <c r="J626" t="s">
        <v>172</v>
      </c>
      <c r="M626" t="s">
        <v>36</v>
      </c>
    </row>
    <row r="627" spans="1:13" x14ac:dyDescent="0.2">
      <c r="A627" t="s">
        <v>13</v>
      </c>
      <c r="B627" t="s">
        <v>14</v>
      </c>
      <c r="C627" t="s">
        <v>23</v>
      </c>
      <c r="D627" t="s">
        <v>37</v>
      </c>
      <c r="F627" t="s">
        <v>18</v>
      </c>
      <c r="G627" t="s">
        <v>18</v>
      </c>
      <c r="H627" t="s">
        <v>48</v>
      </c>
      <c r="I627" t="s">
        <v>20</v>
      </c>
      <c r="J627" t="s">
        <v>29</v>
      </c>
      <c r="M627" t="s">
        <v>36</v>
      </c>
    </row>
    <row r="628" spans="1:13" x14ac:dyDescent="0.2">
      <c r="A628" t="s">
        <v>13</v>
      </c>
      <c r="B628" t="s">
        <v>14</v>
      </c>
      <c r="C628" t="s">
        <v>59</v>
      </c>
      <c r="D628" t="s">
        <v>63</v>
      </c>
      <c r="F628" t="s">
        <v>18</v>
      </c>
      <c r="G628" t="s">
        <v>18</v>
      </c>
      <c r="H628" t="s">
        <v>48</v>
      </c>
      <c r="I628" t="s">
        <v>49</v>
      </c>
      <c r="J628" t="s">
        <v>29</v>
      </c>
      <c r="M628" t="s">
        <v>36</v>
      </c>
    </row>
    <row r="629" spans="1:13" x14ac:dyDescent="0.2">
      <c r="A629" t="s">
        <v>13</v>
      </c>
      <c r="B629" t="s">
        <v>14</v>
      </c>
      <c r="C629" t="s">
        <v>23</v>
      </c>
      <c r="D629" t="s">
        <v>37</v>
      </c>
      <c r="F629" t="s">
        <v>18</v>
      </c>
      <c r="G629" t="s">
        <v>18</v>
      </c>
      <c r="H629" t="s">
        <v>48</v>
      </c>
      <c r="I629" t="s">
        <v>20</v>
      </c>
      <c r="J629" t="s">
        <v>29</v>
      </c>
      <c r="M629" t="s">
        <v>30</v>
      </c>
    </row>
    <row r="630" spans="1:13" x14ac:dyDescent="0.2">
      <c r="A630" t="s">
        <v>13</v>
      </c>
      <c r="B630" t="s">
        <v>14</v>
      </c>
      <c r="C630" t="s">
        <v>59</v>
      </c>
      <c r="D630" t="s">
        <v>63</v>
      </c>
      <c r="F630" t="s">
        <v>18</v>
      </c>
      <c r="G630" t="s">
        <v>18</v>
      </c>
      <c r="H630" t="s">
        <v>128</v>
      </c>
      <c r="I630" t="s">
        <v>20</v>
      </c>
      <c r="J630" t="s">
        <v>54</v>
      </c>
      <c r="M630" t="s">
        <v>30</v>
      </c>
    </row>
    <row r="631" spans="1:13" x14ac:dyDescent="0.2">
      <c r="A631" t="s">
        <v>13</v>
      </c>
      <c r="B631" t="s">
        <v>14</v>
      </c>
      <c r="C631" t="s">
        <v>23</v>
      </c>
      <c r="D631" t="s">
        <v>37</v>
      </c>
      <c r="F631" t="s">
        <v>18</v>
      </c>
      <c r="G631" t="s">
        <v>18</v>
      </c>
      <c r="H631" t="s">
        <v>108</v>
      </c>
      <c r="I631" t="s">
        <v>20</v>
      </c>
      <c r="J631" t="s">
        <v>29</v>
      </c>
      <c r="M631" t="s">
        <v>36</v>
      </c>
    </row>
    <row r="632" spans="1:13" x14ac:dyDescent="0.2">
      <c r="A632" t="s">
        <v>13</v>
      </c>
      <c r="B632" t="s">
        <v>14</v>
      </c>
      <c r="C632" t="s">
        <v>23</v>
      </c>
      <c r="D632" t="s">
        <v>37</v>
      </c>
      <c r="F632" t="s">
        <v>18</v>
      </c>
      <c r="G632" t="s">
        <v>18</v>
      </c>
      <c r="H632" t="s">
        <v>48</v>
      </c>
      <c r="I632" t="s">
        <v>20</v>
      </c>
      <c r="J632" t="s">
        <v>29</v>
      </c>
      <c r="M632" t="s">
        <v>36</v>
      </c>
    </row>
    <row r="633" spans="1:13" x14ac:dyDescent="0.2">
      <c r="A633" t="s">
        <v>13</v>
      </c>
      <c r="B633" t="s">
        <v>14</v>
      </c>
      <c r="C633" t="s">
        <v>23</v>
      </c>
      <c r="D633" t="s">
        <v>37</v>
      </c>
      <c r="F633" t="s">
        <v>18</v>
      </c>
      <c r="G633" t="s">
        <v>18</v>
      </c>
      <c r="H633" t="s">
        <v>48</v>
      </c>
      <c r="I633" t="s">
        <v>20</v>
      </c>
      <c r="J633" t="s">
        <v>21</v>
      </c>
      <c r="M633" t="s">
        <v>36</v>
      </c>
    </row>
    <row r="634" spans="1:13" x14ac:dyDescent="0.2">
      <c r="A634" t="s">
        <v>13</v>
      </c>
      <c r="B634" t="s">
        <v>14</v>
      </c>
      <c r="C634" t="s">
        <v>59</v>
      </c>
      <c r="D634" t="s">
        <v>63</v>
      </c>
      <c r="F634" t="s">
        <v>18</v>
      </c>
      <c r="G634" t="s">
        <v>18</v>
      </c>
      <c r="H634" t="s">
        <v>48</v>
      </c>
      <c r="I634" t="s">
        <v>20</v>
      </c>
      <c r="J634" t="s">
        <v>29</v>
      </c>
      <c r="M634" t="s">
        <v>30</v>
      </c>
    </row>
    <row r="635" spans="1:13" x14ac:dyDescent="0.2">
      <c r="A635" t="s">
        <v>13</v>
      </c>
      <c r="B635" t="s">
        <v>14</v>
      </c>
      <c r="C635" t="s">
        <v>59</v>
      </c>
      <c r="D635" t="s">
        <v>63</v>
      </c>
      <c r="F635" t="s">
        <v>18</v>
      </c>
      <c r="G635" t="s">
        <v>18</v>
      </c>
      <c r="H635" t="s">
        <v>108</v>
      </c>
      <c r="I635" t="s">
        <v>49</v>
      </c>
      <c r="J635" t="s">
        <v>29</v>
      </c>
      <c r="M635" t="s">
        <v>36</v>
      </c>
    </row>
    <row r="636" spans="1:13" x14ac:dyDescent="0.2">
      <c r="A636" t="s">
        <v>13</v>
      </c>
      <c r="B636" t="s">
        <v>14</v>
      </c>
      <c r="C636" t="s">
        <v>59</v>
      </c>
      <c r="D636" t="s">
        <v>63</v>
      </c>
      <c r="F636" t="s">
        <v>18</v>
      </c>
      <c r="G636" t="s">
        <v>18</v>
      </c>
      <c r="H636" t="s">
        <v>115</v>
      </c>
      <c r="I636" t="s">
        <v>20</v>
      </c>
      <c r="J636" t="s">
        <v>29</v>
      </c>
      <c r="M636" t="s">
        <v>36</v>
      </c>
    </row>
    <row r="637" spans="1:13" x14ac:dyDescent="0.2">
      <c r="A637" t="s">
        <v>13</v>
      </c>
      <c r="B637" t="s">
        <v>14</v>
      </c>
      <c r="C637" t="s">
        <v>23</v>
      </c>
      <c r="D637" t="s">
        <v>1283</v>
      </c>
      <c r="F637" t="s">
        <v>18</v>
      </c>
      <c r="G637" t="s">
        <v>18</v>
      </c>
      <c r="H637" t="s">
        <v>108</v>
      </c>
      <c r="I637" t="s">
        <v>49</v>
      </c>
      <c r="J637" t="s">
        <v>29</v>
      </c>
      <c r="M637" t="s">
        <v>30</v>
      </c>
    </row>
    <row r="638" spans="1:13" x14ac:dyDescent="0.2">
      <c r="A638" t="s">
        <v>13</v>
      </c>
      <c r="B638" t="s">
        <v>14</v>
      </c>
      <c r="C638" t="s">
        <v>23</v>
      </c>
      <c r="D638" t="s">
        <v>37</v>
      </c>
      <c r="F638" t="s">
        <v>18</v>
      </c>
      <c r="G638" t="s">
        <v>18</v>
      </c>
      <c r="H638" t="s">
        <v>108</v>
      </c>
      <c r="I638" t="s">
        <v>49</v>
      </c>
      <c r="J638" t="s">
        <v>74</v>
      </c>
      <c r="M638" t="s">
        <v>36</v>
      </c>
    </row>
    <row r="639" spans="1:13" x14ac:dyDescent="0.2">
      <c r="A639" t="s">
        <v>13</v>
      </c>
      <c r="B639" t="s">
        <v>14</v>
      </c>
      <c r="C639" t="s">
        <v>23</v>
      </c>
      <c r="D639" t="s">
        <v>37</v>
      </c>
      <c r="F639" t="s">
        <v>18</v>
      </c>
      <c r="G639" t="s">
        <v>18</v>
      </c>
      <c r="H639" t="s">
        <v>108</v>
      </c>
      <c r="I639" t="s">
        <v>49</v>
      </c>
      <c r="J639" t="s">
        <v>29</v>
      </c>
      <c r="M639" t="s">
        <v>30</v>
      </c>
    </row>
    <row r="640" spans="1:13" x14ac:dyDescent="0.2">
      <c r="A640" t="s">
        <v>13</v>
      </c>
      <c r="B640" t="s">
        <v>14</v>
      </c>
      <c r="C640" t="s">
        <v>59</v>
      </c>
      <c r="D640" t="s">
        <v>63</v>
      </c>
      <c r="F640" t="s">
        <v>18</v>
      </c>
      <c r="G640" t="s">
        <v>18</v>
      </c>
      <c r="H640" t="s">
        <v>108</v>
      </c>
      <c r="I640" t="s">
        <v>28</v>
      </c>
      <c r="J640" t="s">
        <v>29</v>
      </c>
      <c r="M640" t="s">
        <v>30</v>
      </c>
    </row>
    <row r="641" spans="1:13" x14ac:dyDescent="0.2">
      <c r="A641" t="s">
        <v>13</v>
      </c>
      <c r="B641" t="s">
        <v>14</v>
      </c>
      <c r="C641" t="s">
        <v>31</v>
      </c>
      <c r="D641" t="s">
        <v>32</v>
      </c>
      <c r="F641" t="s">
        <v>18</v>
      </c>
      <c r="G641" t="s">
        <v>18</v>
      </c>
      <c r="H641" t="s">
        <v>108</v>
      </c>
      <c r="I641" t="s">
        <v>28</v>
      </c>
      <c r="J641" t="s">
        <v>29</v>
      </c>
      <c r="M641" t="s">
        <v>36</v>
      </c>
    </row>
    <row r="642" spans="1:13" x14ac:dyDescent="0.2">
      <c r="A642" t="s">
        <v>13</v>
      </c>
      <c r="B642" t="s">
        <v>14</v>
      </c>
      <c r="C642" t="s">
        <v>31</v>
      </c>
      <c r="D642" t="s">
        <v>32</v>
      </c>
      <c r="F642" t="s">
        <v>18</v>
      </c>
      <c r="G642" t="s">
        <v>18</v>
      </c>
      <c r="H642" t="s">
        <v>108</v>
      </c>
      <c r="I642" t="s">
        <v>20</v>
      </c>
      <c r="J642" t="s">
        <v>29</v>
      </c>
      <c r="M642" t="s">
        <v>36</v>
      </c>
    </row>
    <row r="643" spans="1:13" x14ac:dyDescent="0.2">
      <c r="A643" t="s">
        <v>13</v>
      </c>
      <c r="B643" t="s">
        <v>14</v>
      </c>
      <c r="C643" t="s">
        <v>23</v>
      </c>
      <c r="D643" t="s">
        <v>37</v>
      </c>
      <c r="F643" t="s">
        <v>18</v>
      </c>
      <c r="G643" t="s">
        <v>18</v>
      </c>
      <c r="H643" t="s">
        <v>108</v>
      </c>
      <c r="I643" t="s">
        <v>20</v>
      </c>
      <c r="J643" t="s">
        <v>29</v>
      </c>
      <c r="M643" t="s">
        <v>36</v>
      </c>
    </row>
    <row r="644" spans="1:13" x14ac:dyDescent="0.2">
      <c r="A644" t="s">
        <v>13</v>
      </c>
      <c r="B644" t="s">
        <v>14</v>
      </c>
      <c r="C644" t="s">
        <v>59</v>
      </c>
      <c r="D644" t="s">
        <v>63</v>
      </c>
      <c r="F644" t="s">
        <v>18</v>
      </c>
      <c r="G644" t="s">
        <v>18</v>
      </c>
      <c r="H644" t="s">
        <v>108</v>
      </c>
      <c r="I644" t="s">
        <v>20</v>
      </c>
      <c r="J644" t="s">
        <v>29</v>
      </c>
      <c r="M644" t="s">
        <v>36</v>
      </c>
    </row>
    <row r="645" spans="1:13" x14ac:dyDescent="0.2">
      <c r="A645" t="s">
        <v>13</v>
      </c>
      <c r="B645" t="s">
        <v>14</v>
      </c>
      <c r="C645" t="s">
        <v>31</v>
      </c>
      <c r="D645" t="s">
        <v>32</v>
      </c>
      <c r="F645" t="s">
        <v>18</v>
      </c>
      <c r="G645" t="s">
        <v>18</v>
      </c>
      <c r="H645" t="s">
        <v>108</v>
      </c>
      <c r="I645" t="s">
        <v>20</v>
      </c>
      <c r="J645" t="s">
        <v>21</v>
      </c>
      <c r="M645" t="s">
        <v>36</v>
      </c>
    </row>
    <row r="646" spans="1:13" x14ac:dyDescent="0.2">
      <c r="A646" t="s">
        <v>13</v>
      </c>
      <c r="B646" t="s">
        <v>14</v>
      </c>
      <c r="C646" t="s">
        <v>31</v>
      </c>
      <c r="D646" t="s">
        <v>32</v>
      </c>
      <c r="F646" t="s">
        <v>18</v>
      </c>
      <c r="G646" t="s">
        <v>18</v>
      </c>
      <c r="H646" t="s">
        <v>108</v>
      </c>
      <c r="I646" t="s">
        <v>20</v>
      </c>
      <c r="J646" t="s">
        <v>29</v>
      </c>
      <c r="M646" t="s">
        <v>30</v>
      </c>
    </row>
    <row r="647" spans="1:13" x14ac:dyDescent="0.2">
      <c r="A647" t="s">
        <v>13</v>
      </c>
      <c r="B647" t="s">
        <v>14</v>
      </c>
      <c r="C647" t="s">
        <v>59</v>
      </c>
      <c r="D647" t="s">
        <v>63</v>
      </c>
      <c r="F647" t="s">
        <v>18</v>
      </c>
      <c r="G647" t="s">
        <v>18</v>
      </c>
      <c r="H647" t="s">
        <v>108</v>
      </c>
      <c r="I647" t="s">
        <v>20</v>
      </c>
      <c r="J647" t="s">
        <v>29</v>
      </c>
      <c r="M647" t="s">
        <v>30</v>
      </c>
    </row>
    <row r="648" spans="1:13" x14ac:dyDescent="0.2">
      <c r="A648" t="s">
        <v>13</v>
      </c>
      <c r="B648" t="s">
        <v>14</v>
      </c>
      <c r="C648" t="s">
        <v>31</v>
      </c>
      <c r="D648" t="s">
        <v>32</v>
      </c>
      <c r="F648" t="s">
        <v>18</v>
      </c>
      <c r="G648" t="s">
        <v>18</v>
      </c>
      <c r="H648" t="s">
        <v>108</v>
      </c>
      <c r="I648" t="s">
        <v>41</v>
      </c>
      <c r="J648" t="s">
        <v>29</v>
      </c>
      <c r="M648" t="s">
        <v>36</v>
      </c>
    </row>
    <row r="649" spans="1:13" x14ac:dyDescent="0.2">
      <c r="A649" t="s">
        <v>13</v>
      </c>
      <c r="B649" t="s">
        <v>14</v>
      </c>
      <c r="C649" t="s">
        <v>59</v>
      </c>
      <c r="D649" t="s">
        <v>63</v>
      </c>
      <c r="F649" t="s">
        <v>18</v>
      </c>
      <c r="G649" t="s">
        <v>18</v>
      </c>
      <c r="H649" t="s">
        <v>115</v>
      </c>
      <c r="I649" t="s">
        <v>41</v>
      </c>
      <c r="J649" t="s">
        <v>29</v>
      </c>
      <c r="M649" t="s">
        <v>36</v>
      </c>
    </row>
    <row r="650" spans="1:13" x14ac:dyDescent="0.2">
      <c r="A650" t="s">
        <v>13</v>
      </c>
      <c r="B650" t="s">
        <v>14</v>
      </c>
      <c r="C650" t="s">
        <v>59</v>
      </c>
      <c r="D650" t="s">
        <v>63</v>
      </c>
      <c r="F650" t="s">
        <v>18</v>
      </c>
      <c r="G650" t="s">
        <v>18</v>
      </c>
      <c r="H650" t="s">
        <v>108</v>
      </c>
      <c r="I650" t="s">
        <v>49</v>
      </c>
      <c r="J650" t="s">
        <v>172</v>
      </c>
      <c r="M650" t="s">
        <v>30</v>
      </c>
    </row>
    <row r="651" spans="1:13" x14ac:dyDescent="0.2">
      <c r="A651" t="s">
        <v>13</v>
      </c>
      <c r="B651" t="s">
        <v>14</v>
      </c>
      <c r="C651" t="s">
        <v>23</v>
      </c>
      <c r="D651" t="s">
        <v>37</v>
      </c>
      <c r="F651" t="s">
        <v>18</v>
      </c>
      <c r="G651" t="s">
        <v>18</v>
      </c>
      <c r="H651" t="s">
        <v>115</v>
      </c>
      <c r="I651" t="s">
        <v>49</v>
      </c>
      <c r="J651" t="s">
        <v>74</v>
      </c>
      <c r="M651" t="s">
        <v>30</v>
      </c>
    </row>
    <row r="652" spans="1:13" x14ac:dyDescent="0.2">
      <c r="A652" t="s">
        <v>13</v>
      </c>
      <c r="B652" t="s">
        <v>14</v>
      </c>
      <c r="C652" t="s">
        <v>59</v>
      </c>
      <c r="D652" t="s">
        <v>1284</v>
      </c>
      <c r="F652" t="s">
        <v>18</v>
      </c>
      <c r="G652" t="s">
        <v>18</v>
      </c>
      <c r="H652" t="s">
        <v>115</v>
      </c>
      <c r="I652" t="s">
        <v>28</v>
      </c>
      <c r="J652" t="s">
        <v>29</v>
      </c>
      <c r="M652" t="s">
        <v>36</v>
      </c>
    </row>
    <row r="653" spans="1:13" x14ac:dyDescent="0.2">
      <c r="A653" t="s">
        <v>13</v>
      </c>
      <c r="B653" t="s">
        <v>14</v>
      </c>
      <c r="C653" t="s">
        <v>23</v>
      </c>
      <c r="D653" t="s">
        <v>37</v>
      </c>
      <c r="F653" t="s">
        <v>18</v>
      </c>
      <c r="G653" t="s">
        <v>18</v>
      </c>
      <c r="H653" t="s">
        <v>115</v>
      </c>
      <c r="I653" t="s">
        <v>20</v>
      </c>
      <c r="J653" t="s">
        <v>29</v>
      </c>
      <c r="M653" t="s">
        <v>36</v>
      </c>
    </row>
    <row r="654" spans="1:13" x14ac:dyDescent="0.2">
      <c r="A654" t="s">
        <v>13</v>
      </c>
      <c r="B654" t="s">
        <v>14</v>
      </c>
      <c r="C654" t="s">
        <v>23</v>
      </c>
      <c r="D654" t="s">
        <v>37</v>
      </c>
      <c r="F654" t="s">
        <v>18</v>
      </c>
      <c r="G654" t="s">
        <v>18</v>
      </c>
      <c r="H654" t="s">
        <v>115</v>
      </c>
      <c r="I654" t="s">
        <v>20</v>
      </c>
      <c r="J654" t="s">
        <v>172</v>
      </c>
      <c r="M654" t="s">
        <v>30</v>
      </c>
    </row>
    <row r="655" spans="1:13" x14ac:dyDescent="0.2">
      <c r="A655" t="s">
        <v>13</v>
      </c>
      <c r="B655" t="s">
        <v>14</v>
      </c>
      <c r="C655" t="s">
        <v>23</v>
      </c>
      <c r="D655" t="s">
        <v>37</v>
      </c>
      <c r="F655" t="s">
        <v>18</v>
      </c>
      <c r="G655" t="s">
        <v>18</v>
      </c>
      <c r="H655" t="s">
        <v>115</v>
      </c>
      <c r="I655" t="s">
        <v>28</v>
      </c>
      <c r="J655" t="s">
        <v>29</v>
      </c>
      <c r="M655" t="s">
        <v>30</v>
      </c>
    </row>
    <row r="656" spans="1:13" x14ac:dyDescent="0.2">
      <c r="A656" t="s">
        <v>13</v>
      </c>
      <c r="B656" t="s">
        <v>14</v>
      </c>
      <c r="C656" t="s">
        <v>31</v>
      </c>
      <c r="D656" t="s">
        <v>32</v>
      </c>
      <c r="F656" t="s">
        <v>18</v>
      </c>
      <c r="G656" t="s">
        <v>18</v>
      </c>
      <c r="H656" t="s">
        <v>115</v>
      </c>
      <c r="I656" t="s">
        <v>49</v>
      </c>
      <c r="J656" t="s">
        <v>29</v>
      </c>
      <c r="M656" t="s">
        <v>22</v>
      </c>
    </row>
    <row r="657" spans="1:13" x14ac:dyDescent="0.2">
      <c r="A657" t="s">
        <v>13</v>
      </c>
      <c r="B657" t="s">
        <v>14</v>
      </c>
      <c r="C657" t="s">
        <v>23</v>
      </c>
      <c r="D657" t="s">
        <v>37</v>
      </c>
      <c r="F657" t="s">
        <v>18</v>
      </c>
      <c r="G657" t="s">
        <v>18</v>
      </c>
      <c r="H657" t="s">
        <v>115</v>
      </c>
      <c r="I657" t="s">
        <v>20</v>
      </c>
      <c r="J657" t="s">
        <v>29</v>
      </c>
      <c r="M657" t="s">
        <v>36</v>
      </c>
    </row>
    <row r="658" spans="1:13" x14ac:dyDescent="0.2">
      <c r="A658" t="s">
        <v>13</v>
      </c>
      <c r="B658" t="s">
        <v>14</v>
      </c>
      <c r="C658" t="s">
        <v>23</v>
      </c>
      <c r="D658" t="s">
        <v>37</v>
      </c>
      <c r="F658" t="s">
        <v>18</v>
      </c>
      <c r="G658" t="s">
        <v>18</v>
      </c>
      <c r="H658" t="s">
        <v>115</v>
      </c>
      <c r="I658" t="s">
        <v>20</v>
      </c>
      <c r="J658" t="s">
        <v>21</v>
      </c>
      <c r="M658" t="s">
        <v>30</v>
      </c>
    </row>
    <row r="659" spans="1:13" x14ac:dyDescent="0.2">
      <c r="A659" t="s">
        <v>13</v>
      </c>
      <c r="B659" t="s">
        <v>14</v>
      </c>
      <c r="C659" t="s">
        <v>59</v>
      </c>
      <c r="D659" t="s">
        <v>63</v>
      </c>
      <c r="F659" t="s">
        <v>18</v>
      </c>
      <c r="G659" t="s">
        <v>18</v>
      </c>
      <c r="H659" t="s">
        <v>115</v>
      </c>
      <c r="I659" t="s">
        <v>20</v>
      </c>
      <c r="J659" t="s">
        <v>29</v>
      </c>
      <c r="M659" t="s">
        <v>36</v>
      </c>
    </row>
    <row r="660" spans="1:13" x14ac:dyDescent="0.2">
      <c r="A660" t="s">
        <v>13</v>
      </c>
      <c r="B660" t="s">
        <v>14</v>
      </c>
      <c r="C660" t="s">
        <v>59</v>
      </c>
      <c r="D660" t="s">
        <v>63</v>
      </c>
      <c r="F660" t="s">
        <v>18</v>
      </c>
      <c r="G660" t="s">
        <v>18</v>
      </c>
      <c r="H660" t="s">
        <v>115</v>
      </c>
      <c r="I660" t="s">
        <v>28</v>
      </c>
      <c r="J660" t="s">
        <v>172</v>
      </c>
      <c r="M660" t="s">
        <v>36</v>
      </c>
    </row>
    <row r="661" spans="1:13" x14ac:dyDescent="0.2">
      <c r="A661" t="s">
        <v>13</v>
      </c>
      <c r="B661" t="s">
        <v>14</v>
      </c>
      <c r="C661" t="s">
        <v>59</v>
      </c>
      <c r="D661" t="s">
        <v>63</v>
      </c>
      <c r="F661" t="s">
        <v>18</v>
      </c>
      <c r="G661" t="s">
        <v>18</v>
      </c>
      <c r="H661" t="s">
        <v>115</v>
      </c>
      <c r="I661" t="s">
        <v>20</v>
      </c>
      <c r="J661" t="s">
        <v>29</v>
      </c>
      <c r="M661" t="s">
        <v>36</v>
      </c>
    </row>
    <row r="662" spans="1:13" x14ac:dyDescent="0.2">
      <c r="A662" t="s">
        <v>13</v>
      </c>
      <c r="B662" t="s">
        <v>14</v>
      </c>
      <c r="C662" t="s">
        <v>59</v>
      </c>
      <c r="D662" t="s">
        <v>63</v>
      </c>
      <c r="F662" t="s">
        <v>18</v>
      </c>
      <c r="G662" t="s">
        <v>18</v>
      </c>
      <c r="H662" t="s">
        <v>115</v>
      </c>
      <c r="I662" t="s">
        <v>49</v>
      </c>
      <c r="J662" t="s">
        <v>74</v>
      </c>
      <c r="M662" t="s">
        <v>30</v>
      </c>
    </row>
    <row r="663" spans="1:13" x14ac:dyDescent="0.2">
      <c r="A663" t="s">
        <v>13</v>
      </c>
      <c r="B663" t="s">
        <v>14</v>
      </c>
      <c r="C663" t="s">
        <v>23</v>
      </c>
      <c r="D663" t="s">
        <v>37</v>
      </c>
      <c r="F663" t="s">
        <v>18</v>
      </c>
      <c r="G663" t="s">
        <v>18</v>
      </c>
      <c r="H663" t="s">
        <v>115</v>
      </c>
      <c r="I663" t="s">
        <v>41</v>
      </c>
      <c r="J663" t="s">
        <v>29</v>
      </c>
      <c r="M663" t="s">
        <v>36</v>
      </c>
    </row>
    <row r="664" spans="1:13" x14ac:dyDescent="0.2">
      <c r="A664" t="s">
        <v>13</v>
      </c>
      <c r="B664" t="s">
        <v>14</v>
      </c>
      <c r="C664" t="s">
        <v>59</v>
      </c>
      <c r="D664" t="s">
        <v>63</v>
      </c>
      <c r="F664" t="s">
        <v>18</v>
      </c>
      <c r="G664" t="s">
        <v>18</v>
      </c>
      <c r="H664" t="s">
        <v>115</v>
      </c>
      <c r="I664" t="s">
        <v>49</v>
      </c>
      <c r="J664" t="s">
        <v>29</v>
      </c>
      <c r="M664" t="s">
        <v>36</v>
      </c>
    </row>
    <row r="665" spans="1:13" x14ac:dyDescent="0.2">
      <c r="A665" t="s">
        <v>13</v>
      </c>
      <c r="B665" t="s">
        <v>14</v>
      </c>
      <c r="C665" t="s">
        <v>23</v>
      </c>
      <c r="D665" t="s">
        <v>37</v>
      </c>
      <c r="F665" t="s">
        <v>18</v>
      </c>
      <c r="G665" t="s">
        <v>18</v>
      </c>
      <c r="H665" t="s">
        <v>115</v>
      </c>
      <c r="I665" t="s">
        <v>28</v>
      </c>
      <c r="J665" t="s">
        <v>29</v>
      </c>
      <c r="M665" t="s">
        <v>36</v>
      </c>
    </row>
    <row r="666" spans="1:13" x14ac:dyDescent="0.2">
      <c r="A666" t="s">
        <v>13</v>
      </c>
      <c r="B666" t="s">
        <v>14</v>
      </c>
      <c r="C666" t="s">
        <v>59</v>
      </c>
      <c r="D666" t="s">
        <v>63</v>
      </c>
      <c r="F666" t="s">
        <v>18</v>
      </c>
      <c r="G666" t="s">
        <v>18</v>
      </c>
      <c r="H666" t="s">
        <v>115</v>
      </c>
      <c r="I666" t="s">
        <v>49</v>
      </c>
      <c r="J666" t="s">
        <v>29</v>
      </c>
      <c r="M666" t="s">
        <v>36</v>
      </c>
    </row>
    <row r="667" spans="1:13" x14ac:dyDescent="0.2">
      <c r="A667" t="s">
        <v>13</v>
      </c>
      <c r="B667" t="s">
        <v>14</v>
      </c>
      <c r="C667" t="s">
        <v>31</v>
      </c>
      <c r="D667" t="s">
        <v>32</v>
      </c>
      <c r="F667" t="s">
        <v>18</v>
      </c>
      <c r="G667" t="s">
        <v>18</v>
      </c>
      <c r="H667" t="s">
        <v>115</v>
      </c>
      <c r="I667" t="s">
        <v>20</v>
      </c>
      <c r="J667" t="s">
        <v>21</v>
      </c>
      <c r="M667" t="s">
        <v>36</v>
      </c>
    </row>
    <row r="668" spans="1:13" x14ac:dyDescent="0.2">
      <c r="A668" t="s">
        <v>13</v>
      </c>
      <c r="B668" t="s">
        <v>14</v>
      </c>
      <c r="C668" t="s">
        <v>23</v>
      </c>
      <c r="D668" t="s">
        <v>37</v>
      </c>
      <c r="F668" t="s">
        <v>18</v>
      </c>
      <c r="G668" t="s">
        <v>18</v>
      </c>
      <c r="H668" t="s">
        <v>115</v>
      </c>
      <c r="I668" t="s">
        <v>49</v>
      </c>
      <c r="J668" t="s">
        <v>29</v>
      </c>
      <c r="M668" t="s">
        <v>36</v>
      </c>
    </row>
    <row r="669" spans="1:13" x14ac:dyDescent="0.2">
      <c r="A669" t="s">
        <v>13</v>
      </c>
      <c r="B669" t="s">
        <v>14</v>
      </c>
      <c r="C669" t="s">
        <v>59</v>
      </c>
      <c r="D669" t="s">
        <v>63</v>
      </c>
      <c r="F669" t="s">
        <v>18</v>
      </c>
      <c r="G669" t="s">
        <v>18</v>
      </c>
      <c r="H669" t="s">
        <v>115</v>
      </c>
      <c r="I669" t="s">
        <v>49</v>
      </c>
      <c r="J669" t="s">
        <v>29</v>
      </c>
      <c r="M669" t="s">
        <v>36</v>
      </c>
    </row>
    <row r="670" spans="1:13" x14ac:dyDescent="0.2">
      <c r="A670" t="s">
        <v>13</v>
      </c>
      <c r="B670" t="s">
        <v>14</v>
      </c>
      <c r="C670" t="s">
        <v>31</v>
      </c>
      <c r="D670" t="s">
        <v>32</v>
      </c>
      <c r="F670" t="s">
        <v>18</v>
      </c>
      <c r="G670" t="s">
        <v>18</v>
      </c>
      <c r="H670" t="s">
        <v>128</v>
      </c>
      <c r="I670" t="s">
        <v>20</v>
      </c>
      <c r="J670" t="s">
        <v>29</v>
      </c>
      <c r="M670" t="s">
        <v>30</v>
      </c>
    </row>
    <row r="671" spans="1:13" x14ac:dyDescent="0.2">
      <c r="A671" t="s">
        <v>13</v>
      </c>
      <c r="B671" t="s">
        <v>14</v>
      </c>
      <c r="C671" t="s">
        <v>23</v>
      </c>
      <c r="D671" t="s">
        <v>37</v>
      </c>
      <c r="F671" t="s">
        <v>18</v>
      </c>
      <c r="G671" t="s">
        <v>18</v>
      </c>
      <c r="H671" t="s">
        <v>115</v>
      </c>
      <c r="I671" t="s">
        <v>20</v>
      </c>
      <c r="J671" t="s">
        <v>172</v>
      </c>
      <c r="M671" t="s">
        <v>30</v>
      </c>
    </row>
    <row r="672" spans="1:13" x14ac:dyDescent="0.2">
      <c r="A672" t="s">
        <v>13</v>
      </c>
      <c r="B672" t="s">
        <v>14</v>
      </c>
      <c r="C672" t="s">
        <v>23</v>
      </c>
      <c r="D672" t="s">
        <v>37</v>
      </c>
      <c r="F672" t="s">
        <v>18</v>
      </c>
      <c r="G672" t="s">
        <v>18</v>
      </c>
      <c r="H672" t="s">
        <v>115</v>
      </c>
      <c r="I672" t="s">
        <v>49</v>
      </c>
      <c r="J672" t="s">
        <v>29</v>
      </c>
      <c r="M672" t="s">
        <v>30</v>
      </c>
    </row>
    <row r="673" spans="1:13" x14ac:dyDescent="0.2">
      <c r="A673" t="s">
        <v>13</v>
      </c>
      <c r="B673" t="s">
        <v>14</v>
      </c>
      <c r="C673" t="s">
        <v>31</v>
      </c>
      <c r="D673" t="s">
        <v>32</v>
      </c>
      <c r="F673" t="s">
        <v>18</v>
      </c>
      <c r="G673" t="s">
        <v>18</v>
      </c>
      <c r="H673" t="s">
        <v>115</v>
      </c>
      <c r="I673" t="s">
        <v>20</v>
      </c>
      <c r="J673" t="s">
        <v>29</v>
      </c>
      <c r="M673" t="s">
        <v>36</v>
      </c>
    </row>
    <row r="674" spans="1:13" x14ac:dyDescent="0.2">
      <c r="A674" t="s">
        <v>13</v>
      </c>
      <c r="B674" t="s">
        <v>14</v>
      </c>
      <c r="C674" t="s">
        <v>31</v>
      </c>
      <c r="D674" t="s">
        <v>32</v>
      </c>
      <c r="F674" t="s">
        <v>18</v>
      </c>
      <c r="G674" t="s">
        <v>18</v>
      </c>
      <c r="H674" t="s">
        <v>128</v>
      </c>
      <c r="I674" t="s">
        <v>20</v>
      </c>
      <c r="J674" t="s">
        <v>29</v>
      </c>
      <c r="M674" t="s">
        <v>36</v>
      </c>
    </row>
    <row r="675" spans="1:13" x14ac:dyDescent="0.2">
      <c r="A675" t="s">
        <v>13</v>
      </c>
      <c r="B675" t="s">
        <v>14</v>
      </c>
      <c r="C675" t="s">
        <v>23</v>
      </c>
      <c r="D675" t="s">
        <v>37</v>
      </c>
      <c r="F675" t="s">
        <v>18</v>
      </c>
      <c r="G675" t="s">
        <v>18</v>
      </c>
      <c r="H675" t="s">
        <v>128</v>
      </c>
      <c r="I675" t="s">
        <v>20</v>
      </c>
      <c r="J675" t="s">
        <v>29</v>
      </c>
      <c r="M675" t="s">
        <v>36</v>
      </c>
    </row>
    <row r="676" spans="1:13" x14ac:dyDescent="0.2">
      <c r="A676" t="s">
        <v>13</v>
      </c>
      <c r="B676" t="s">
        <v>14</v>
      </c>
      <c r="C676" t="s">
        <v>59</v>
      </c>
      <c r="D676" t="s">
        <v>63</v>
      </c>
      <c r="F676" t="s">
        <v>18</v>
      </c>
      <c r="G676" t="s">
        <v>18</v>
      </c>
      <c r="H676" t="s">
        <v>115</v>
      </c>
      <c r="I676" t="s">
        <v>20</v>
      </c>
      <c r="J676" t="s">
        <v>29</v>
      </c>
      <c r="M676" t="s">
        <v>30</v>
      </c>
    </row>
    <row r="677" spans="1:13" x14ac:dyDescent="0.2">
      <c r="A677" t="s">
        <v>13</v>
      </c>
      <c r="B677" t="s">
        <v>14</v>
      </c>
      <c r="C677" t="s">
        <v>31</v>
      </c>
      <c r="D677" t="s">
        <v>32</v>
      </c>
      <c r="F677" t="s">
        <v>18</v>
      </c>
      <c r="G677" t="s">
        <v>18</v>
      </c>
      <c r="H677" t="s">
        <v>115</v>
      </c>
      <c r="I677" t="s">
        <v>20</v>
      </c>
      <c r="J677" t="s">
        <v>21</v>
      </c>
      <c r="M677" t="s">
        <v>36</v>
      </c>
    </row>
    <row r="678" spans="1:13" x14ac:dyDescent="0.2">
      <c r="A678" t="s">
        <v>13</v>
      </c>
      <c r="B678" t="s">
        <v>14</v>
      </c>
      <c r="C678" t="s">
        <v>31</v>
      </c>
      <c r="D678" t="s">
        <v>32</v>
      </c>
      <c r="F678" t="s">
        <v>18</v>
      </c>
      <c r="G678" t="s">
        <v>18</v>
      </c>
      <c r="H678" t="s">
        <v>128</v>
      </c>
      <c r="I678" t="s">
        <v>20</v>
      </c>
      <c r="J678" t="s">
        <v>29</v>
      </c>
      <c r="M678" t="s">
        <v>30</v>
      </c>
    </row>
    <row r="679" spans="1:13" x14ac:dyDescent="0.2">
      <c r="A679" t="s">
        <v>13</v>
      </c>
      <c r="B679" t="s">
        <v>14</v>
      </c>
      <c r="C679" t="s">
        <v>31</v>
      </c>
      <c r="D679" t="s">
        <v>32</v>
      </c>
      <c r="F679" t="s">
        <v>18</v>
      </c>
      <c r="G679" t="s">
        <v>18</v>
      </c>
      <c r="H679" t="s">
        <v>128</v>
      </c>
      <c r="I679" t="s">
        <v>41</v>
      </c>
      <c r="J679" t="s">
        <v>29</v>
      </c>
      <c r="M679" t="s">
        <v>36</v>
      </c>
    </row>
    <row r="680" spans="1:13" x14ac:dyDescent="0.2">
      <c r="A680" t="s">
        <v>13</v>
      </c>
      <c r="B680" t="s">
        <v>14</v>
      </c>
      <c r="C680" t="s">
        <v>23</v>
      </c>
      <c r="D680" t="s">
        <v>37</v>
      </c>
      <c r="F680" t="s">
        <v>18</v>
      </c>
      <c r="G680" t="s">
        <v>18</v>
      </c>
      <c r="H680" t="s">
        <v>128</v>
      </c>
      <c r="I680" t="s">
        <v>20</v>
      </c>
      <c r="J680" t="s">
        <v>1285</v>
      </c>
      <c r="M680" t="s">
        <v>30</v>
      </c>
    </row>
    <row r="681" spans="1:13" x14ac:dyDescent="0.2">
      <c r="A681" t="s">
        <v>13</v>
      </c>
      <c r="B681" t="s">
        <v>14</v>
      </c>
      <c r="C681" t="s">
        <v>59</v>
      </c>
      <c r="D681" t="s">
        <v>63</v>
      </c>
      <c r="F681" t="s">
        <v>18</v>
      </c>
      <c r="G681" t="s">
        <v>18</v>
      </c>
      <c r="H681" t="s">
        <v>128</v>
      </c>
      <c r="I681" t="s">
        <v>49</v>
      </c>
      <c r="J681" t="s">
        <v>29</v>
      </c>
      <c r="M681" t="s">
        <v>30</v>
      </c>
    </row>
    <row r="682" spans="1:13" x14ac:dyDescent="0.2">
      <c r="A682" t="s">
        <v>13</v>
      </c>
      <c r="B682" t="s">
        <v>14</v>
      </c>
      <c r="C682" t="s">
        <v>23</v>
      </c>
      <c r="D682" t="s">
        <v>37</v>
      </c>
      <c r="F682" t="s">
        <v>18</v>
      </c>
      <c r="G682" t="s">
        <v>18</v>
      </c>
      <c r="H682" t="s">
        <v>128</v>
      </c>
      <c r="I682" t="s">
        <v>20</v>
      </c>
      <c r="J682" t="s">
        <v>29</v>
      </c>
      <c r="M682" t="s">
        <v>1286</v>
      </c>
    </row>
    <row r="683" spans="1:13" x14ac:dyDescent="0.2">
      <c r="A683" t="s">
        <v>13</v>
      </c>
      <c r="B683" t="s">
        <v>14</v>
      </c>
      <c r="C683" t="s">
        <v>23</v>
      </c>
      <c r="D683" t="s">
        <v>1287</v>
      </c>
      <c r="F683" t="s">
        <v>18</v>
      </c>
      <c r="G683" t="s">
        <v>18</v>
      </c>
      <c r="H683" t="s">
        <v>128</v>
      </c>
      <c r="I683" t="s">
        <v>20</v>
      </c>
      <c r="J683" t="s">
        <v>29</v>
      </c>
      <c r="M683" t="s">
        <v>36</v>
      </c>
    </row>
    <row r="684" spans="1:13" x14ac:dyDescent="0.2">
      <c r="A684" t="s">
        <v>13</v>
      </c>
      <c r="B684" t="s">
        <v>14</v>
      </c>
      <c r="C684" t="s">
        <v>23</v>
      </c>
      <c r="D684" t="s">
        <v>37</v>
      </c>
      <c r="F684" t="s">
        <v>18</v>
      </c>
      <c r="G684" t="s">
        <v>18</v>
      </c>
      <c r="H684" t="s">
        <v>128</v>
      </c>
      <c r="I684" t="s">
        <v>20</v>
      </c>
      <c r="J684" t="s">
        <v>29</v>
      </c>
      <c r="M684" t="s">
        <v>30</v>
      </c>
    </row>
    <row r="685" spans="1:13" x14ac:dyDescent="0.2">
      <c r="A685" t="s">
        <v>13</v>
      </c>
      <c r="B685" t="s">
        <v>14</v>
      </c>
      <c r="C685" t="s">
        <v>59</v>
      </c>
      <c r="D685" t="s">
        <v>63</v>
      </c>
      <c r="F685" t="s">
        <v>18</v>
      </c>
      <c r="G685" t="s">
        <v>18</v>
      </c>
      <c r="H685" t="s">
        <v>128</v>
      </c>
      <c r="I685" t="s">
        <v>41</v>
      </c>
      <c r="J685" t="s">
        <v>21</v>
      </c>
      <c r="M685" t="s">
        <v>30</v>
      </c>
    </row>
    <row r="686" spans="1:13" x14ac:dyDescent="0.2">
      <c r="A686" t="s">
        <v>13</v>
      </c>
      <c r="B686" t="s">
        <v>14</v>
      </c>
      <c r="C686" t="s">
        <v>31</v>
      </c>
      <c r="D686" t="s">
        <v>32</v>
      </c>
      <c r="F686" t="s">
        <v>18</v>
      </c>
      <c r="G686" t="s">
        <v>18</v>
      </c>
      <c r="H686" t="s">
        <v>128</v>
      </c>
      <c r="I686" t="s">
        <v>49</v>
      </c>
      <c r="J686" t="s">
        <v>29</v>
      </c>
      <c r="M686" t="s">
        <v>36</v>
      </c>
    </row>
    <row r="687" spans="1:13" x14ac:dyDescent="0.2">
      <c r="A687" t="s">
        <v>13</v>
      </c>
      <c r="B687" t="s">
        <v>14</v>
      </c>
      <c r="C687" t="s">
        <v>31</v>
      </c>
      <c r="D687" t="s">
        <v>32</v>
      </c>
      <c r="F687" t="s">
        <v>18</v>
      </c>
      <c r="G687" t="s">
        <v>18</v>
      </c>
      <c r="H687" t="s">
        <v>128</v>
      </c>
      <c r="I687" t="s">
        <v>20</v>
      </c>
      <c r="J687" t="s">
        <v>29</v>
      </c>
      <c r="M687" t="s">
        <v>30</v>
      </c>
    </row>
    <row r="688" spans="1:13" x14ac:dyDescent="0.2">
      <c r="A688" t="s">
        <v>13</v>
      </c>
      <c r="B688" t="s">
        <v>14</v>
      </c>
      <c r="C688" t="s">
        <v>31</v>
      </c>
      <c r="D688" t="s">
        <v>32</v>
      </c>
      <c r="F688" t="s">
        <v>18</v>
      </c>
      <c r="G688" t="s">
        <v>18</v>
      </c>
      <c r="H688" t="s">
        <v>128</v>
      </c>
      <c r="I688" t="s">
        <v>49</v>
      </c>
      <c r="J688" t="s">
        <v>29</v>
      </c>
      <c r="M688" t="s">
        <v>36</v>
      </c>
    </row>
    <row r="689" spans="1:13" x14ac:dyDescent="0.2">
      <c r="A689" t="s">
        <v>13</v>
      </c>
      <c r="B689" t="s">
        <v>14</v>
      </c>
      <c r="C689" t="s">
        <v>31</v>
      </c>
      <c r="D689" t="s">
        <v>32</v>
      </c>
      <c r="F689" t="s">
        <v>18</v>
      </c>
      <c r="G689" t="s">
        <v>18</v>
      </c>
      <c r="H689" t="s">
        <v>128</v>
      </c>
      <c r="I689" t="s">
        <v>20</v>
      </c>
      <c r="J689" t="s">
        <v>29</v>
      </c>
      <c r="M689" t="s">
        <v>30</v>
      </c>
    </row>
    <row r="690" spans="1:13" x14ac:dyDescent="0.2">
      <c r="A690" t="s">
        <v>13</v>
      </c>
      <c r="B690" t="s">
        <v>14</v>
      </c>
      <c r="C690" t="s">
        <v>31</v>
      </c>
      <c r="D690" t="s">
        <v>32</v>
      </c>
      <c r="F690" t="s">
        <v>18</v>
      </c>
      <c r="G690" t="s">
        <v>18</v>
      </c>
      <c r="H690" t="s">
        <v>128</v>
      </c>
      <c r="I690" t="s">
        <v>20</v>
      </c>
      <c r="J690" t="s">
        <v>29</v>
      </c>
      <c r="M690" t="s">
        <v>36</v>
      </c>
    </row>
    <row r="691" spans="1:13" x14ac:dyDescent="0.2">
      <c r="A691" t="s">
        <v>13</v>
      </c>
      <c r="B691" t="s">
        <v>14</v>
      </c>
      <c r="C691" t="s">
        <v>23</v>
      </c>
      <c r="D691" t="s">
        <v>37</v>
      </c>
      <c r="F691" t="s">
        <v>18</v>
      </c>
      <c r="G691" t="s">
        <v>18</v>
      </c>
      <c r="H691" t="s">
        <v>128</v>
      </c>
      <c r="I691" t="s">
        <v>28</v>
      </c>
      <c r="J691" t="s">
        <v>29</v>
      </c>
      <c r="M691" t="s">
        <v>36</v>
      </c>
    </row>
    <row r="692" spans="1:13" x14ac:dyDescent="0.2">
      <c r="A692" t="s">
        <v>13</v>
      </c>
      <c r="B692" t="s">
        <v>14</v>
      </c>
      <c r="C692" t="s">
        <v>23</v>
      </c>
      <c r="D692" t="s">
        <v>37</v>
      </c>
      <c r="F692" t="s">
        <v>18</v>
      </c>
      <c r="G692" t="s">
        <v>18</v>
      </c>
      <c r="H692" t="s">
        <v>128</v>
      </c>
      <c r="I692" t="s">
        <v>49</v>
      </c>
      <c r="J692" t="s">
        <v>29</v>
      </c>
      <c r="M692" t="s">
        <v>30</v>
      </c>
    </row>
    <row r="693" spans="1:13" x14ac:dyDescent="0.2">
      <c r="A693" t="s">
        <v>13</v>
      </c>
      <c r="B693" t="s">
        <v>14</v>
      </c>
      <c r="C693" t="s">
        <v>23</v>
      </c>
      <c r="D693" t="s">
        <v>37</v>
      </c>
      <c r="F693" t="s">
        <v>18</v>
      </c>
      <c r="G693" t="s">
        <v>18</v>
      </c>
      <c r="H693" t="s">
        <v>128</v>
      </c>
      <c r="I693" t="s">
        <v>20</v>
      </c>
      <c r="J693" t="s">
        <v>21</v>
      </c>
      <c r="M693" t="s">
        <v>36</v>
      </c>
    </row>
    <row r="694" spans="1:13" x14ac:dyDescent="0.2">
      <c r="A694" t="s">
        <v>13</v>
      </c>
      <c r="B694" t="s">
        <v>14</v>
      </c>
      <c r="C694" t="s">
        <v>59</v>
      </c>
      <c r="D694" t="s">
        <v>63</v>
      </c>
      <c r="F694" t="s">
        <v>18</v>
      </c>
      <c r="G694" t="s">
        <v>18</v>
      </c>
      <c r="H694" t="s">
        <v>228</v>
      </c>
      <c r="I694" t="s">
        <v>49</v>
      </c>
      <c r="J694" t="s">
        <v>172</v>
      </c>
      <c r="M694" t="s">
        <v>30</v>
      </c>
    </row>
    <row r="695" spans="1:13" x14ac:dyDescent="0.2">
      <c r="A695" t="s">
        <v>13</v>
      </c>
      <c r="B695" t="s">
        <v>14</v>
      </c>
      <c r="C695" t="s">
        <v>31</v>
      </c>
      <c r="D695" t="s">
        <v>32</v>
      </c>
      <c r="F695" t="s">
        <v>18</v>
      </c>
      <c r="G695" t="s">
        <v>18</v>
      </c>
      <c r="H695" t="s">
        <v>128</v>
      </c>
      <c r="I695" t="s">
        <v>20</v>
      </c>
      <c r="J695" t="s">
        <v>29</v>
      </c>
      <c r="M695" t="s">
        <v>36</v>
      </c>
    </row>
    <row r="696" spans="1:13" x14ac:dyDescent="0.2">
      <c r="A696" t="s">
        <v>13</v>
      </c>
      <c r="B696" t="s">
        <v>14</v>
      </c>
      <c r="C696" t="s">
        <v>23</v>
      </c>
      <c r="D696" t="s">
        <v>37</v>
      </c>
      <c r="F696" t="s">
        <v>18</v>
      </c>
      <c r="G696" t="s">
        <v>18</v>
      </c>
      <c r="H696" t="s">
        <v>128</v>
      </c>
      <c r="I696" t="s">
        <v>20</v>
      </c>
      <c r="J696" t="s">
        <v>29</v>
      </c>
      <c r="M696" t="s">
        <v>30</v>
      </c>
    </row>
    <row r="697" spans="1:13" x14ac:dyDescent="0.2">
      <c r="A697" t="s">
        <v>13</v>
      </c>
      <c r="B697" t="s">
        <v>14</v>
      </c>
      <c r="C697" t="s">
        <v>31</v>
      </c>
      <c r="D697" t="s">
        <v>32</v>
      </c>
      <c r="F697" t="s">
        <v>18</v>
      </c>
      <c r="G697" t="s">
        <v>18</v>
      </c>
      <c r="H697" t="s">
        <v>128</v>
      </c>
      <c r="I697" t="s">
        <v>49</v>
      </c>
      <c r="J697" t="s">
        <v>29</v>
      </c>
      <c r="M697" t="s">
        <v>30</v>
      </c>
    </row>
    <row r="698" spans="1:13" x14ac:dyDescent="0.2">
      <c r="A698" t="s">
        <v>13</v>
      </c>
      <c r="B698" t="s">
        <v>14</v>
      </c>
      <c r="C698" t="s">
        <v>23</v>
      </c>
      <c r="D698" t="s">
        <v>37</v>
      </c>
      <c r="F698" t="s">
        <v>18</v>
      </c>
      <c r="G698" t="s">
        <v>18</v>
      </c>
      <c r="H698" t="s">
        <v>19</v>
      </c>
      <c r="I698" t="s">
        <v>20</v>
      </c>
      <c r="J698" t="s">
        <v>172</v>
      </c>
      <c r="M698" t="s">
        <v>36</v>
      </c>
    </row>
    <row r="699" spans="1:13" x14ac:dyDescent="0.2">
      <c r="A699" t="s">
        <v>13</v>
      </c>
      <c r="B699" t="s">
        <v>14</v>
      </c>
      <c r="C699" t="s">
        <v>59</v>
      </c>
      <c r="D699" t="s">
        <v>63</v>
      </c>
      <c r="F699" t="s">
        <v>18</v>
      </c>
      <c r="G699" t="s">
        <v>18</v>
      </c>
      <c r="H699" t="s">
        <v>128</v>
      </c>
      <c r="I699" t="s">
        <v>20</v>
      </c>
      <c r="J699" t="s">
        <v>29</v>
      </c>
      <c r="M699" t="s">
        <v>36</v>
      </c>
    </row>
    <row r="700" spans="1:13" x14ac:dyDescent="0.2">
      <c r="A700" t="s">
        <v>13</v>
      </c>
      <c r="B700" t="s">
        <v>14</v>
      </c>
      <c r="C700" t="s">
        <v>23</v>
      </c>
      <c r="D700" t="s">
        <v>37</v>
      </c>
      <c r="F700" t="s">
        <v>18</v>
      </c>
      <c r="G700" t="s">
        <v>18</v>
      </c>
      <c r="H700" t="s">
        <v>128</v>
      </c>
      <c r="I700" t="s">
        <v>41</v>
      </c>
      <c r="J700" t="s">
        <v>29</v>
      </c>
      <c r="M700" t="s">
        <v>36</v>
      </c>
    </row>
    <row r="701" spans="1:13" x14ac:dyDescent="0.2">
      <c r="A701" t="s">
        <v>13</v>
      </c>
      <c r="B701" t="s">
        <v>14</v>
      </c>
      <c r="C701" t="s">
        <v>59</v>
      </c>
      <c r="D701" t="s">
        <v>63</v>
      </c>
      <c r="F701" t="s">
        <v>18</v>
      </c>
      <c r="G701" t="s">
        <v>18</v>
      </c>
      <c r="H701" t="s">
        <v>128</v>
      </c>
      <c r="I701" t="s">
        <v>20</v>
      </c>
      <c r="J701" t="s">
        <v>29</v>
      </c>
      <c r="M701" t="s">
        <v>30</v>
      </c>
    </row>
    <row r="702" spans="1:13" x14ac:dyDescent="0.2">
      <c r="A702" t="s">
        <v>13</v>
      </c>
      <c r="B702" t="s">
        <v>14</v>
      </c>
      <c r="C702" t="s">
        <v>23</v>
      </c>
      <c r="D702" t="s">
        <v>37</v>
      </c>
      <c r="F702" t="s">
        <v>18</v>
      </c>
      <c r="G702" t="s">
        <v>18</v>
      </c>
      <c r="H702" t="s">
        <v>128</v>
      </c>
      <c r="I702" t="s">
        <v>20</v>
      </c>
      <c r="J702" t="s">
        <v>29</v>
      </c>
      <c r="M702" t="s">
        <v>36</v>
      </c>
    </row>
    <row r="703" spans="1:13" x14ac:dyDescent="0.2">
      <c r="A703" t="s">
        <v>13</v>
      </c>
      <c r="B703" t="s">
        <v>14</v>
      </c>
      <c r="C703" t="s">
        <v>23</v>
      </c>
      <c r="D703" t="s">
        <v>37</v>
      </c>
      <c r="F703" t="s">
        <v>18</v>
      </c>
      <c r="G703" t="s">
        <v>18</v>
      </c>
      <c r="H703" t="s">
        <v>128</v>
      </c>
      <c r="I703" t="s">
        <v>20</v>
      </c>
      <c r="J703" t="s">
        <v>29</v>
      </c>
      <c r="M703" t="s">
        <v>30</v>
      </c>
    </row>
    <row r="704" spans="1:13" x14ac:dyDescent="0.2">
      <c r="A704" t="s">
        <v>13</v>
      </c>
      <c r="B704" t="s">
        <v>14</v>
      </c>
      <c r="C704" t="s">
        <v>23</v>
      </c>
      <c r="D704" t="s">
        <v>37</v>
      </c>
      <c r="F704" t="s">
        <v>18</v>
      </c>
      <c r="G704" t="s">
        <v>18</v>
      </c>
      <c r="H704" t="s">
        <v>19</v>
      </c>
      <c r="I704" t="s">
        <v>20</v>
      </c>
      <c r="J704" t="s">
        <v>29</v>
      </c>
      <c r="M704" t="s">
        <v>30</v>
      </c>
    </row>
    <row r="705" spans="1:13" x14ac:dyDescent="0.2">
      <c r="A705" t="s">
        <v>13</v>
      </c>
      <c r="B705" t="s">
        <v>14</v>
      </c>
      <c r="C705" t="s">
        <v>59</v>
      </c>
      <c r="D705" t="s">
        <v>63</v>
      </c>
      <c r="F705" t="s">
        <v>18</v>
      </c>
      <c r="G705" t="s">
        <v>18</v>
      </c>
      <c r="H705" t="s">
        <v>209</v>
      </c>
      <c r="I705" t="s">
        <v>28</v>
      </c>
      <c r="J705" t="s">
        <v>29</v>
      </c>
      <c r="M705" t="s">
        <v>30</v>
      </c>
    </row>
    <row r="706" spans="1:13" x14ac:dyDescent="0.2">
      <c r="A706" t="s">
        <v>13</v>
      </c>
      <c r="B706" t="s">
        <v>14</v>
      </c>
      <c r="C706" t="s">
        <v>23</v>
      </c>
      <c r="D706" t="s">
        <v>37</v>
      </c>
      <c r="F706" t="s">
        <v>18</v>
      </c>
      <c r="G706" t="s">
        <v>18</v>
      </c>
      <c r="H706" t="s">
        <v>209</v>
      </c>
      <c r="I706" t="s">
        <v>28</v>
      </c>
      <c r="J706" t="s">
        <v>29</v>
      </c>
      <c r="M706" t="s">
        <v>36</v>
      </c>
    </row>
    <row r="707" spans="1:13" x14ac:dyDescent="0.2">
      <c r="A707" t="s">
        <v>13</v>
      </c>
      <c r="B707" t="s">
        <v>14</v>
      </c>
      <c r="C707" t="s">
        <v>23</v>
      </c>
      <c r="D707" t="s">
        <v>37</v>
      </c>
      <c r="F707" t="s">
        <v>18</v>
      </c>
      <c r="G707" t="s">
        <v>18</v>
      </c>
      <c r="H707" t="s">
        <v>209</v>
      </c>
      <c r="I707" t="s">
        <v>28</v>
      </c>
      <c r="J707" t="s">
        <v>29</v>
      </c>
      <c r="M707" t="s">
        <v>36</v>
      </c>
    </row>
    <row r="708" spans="1:13" x14ac:dyDescent="0.2">
      <c r="A708" t="s">
        <v>13</v>
      </c>
      <c r="B708" t="s">
        <v>14</v>
      </c>
      <c r="C708" t="s">
        <v>23</v>
      </c>
      <c r="D708" t="s">
        <v>37</v>
      </c>
      <c r="F708" t="s">
        <v>18</v>
      </c>
      <c r="G708" t="s">
        <v>18</v>
      </c>
      <c r="H708" t="s">
        <v>209</v>
      </c>
      <c r="I708" t="s">
        <v>28</v>
      </c>
      <c r="J708" t="s">
        <v>29</v>
      </c>
      <c r="M708" t="s">
        <v>36</v>
      </c>
    </row>
    <row r="709" spans="1:13" x14ac:dyDescent="0.2">
      <c r="A709" t="s">
        <v>13</v>
      </c>
      <c r="B709" t="s">
        <v>14</v>
      </c>
      <c r="C709" t="s">
        <v>23</v>
      </c>
      <c r="D709" t="s">
        <v>37</v>
      </c>
      <c r="F709" t="s">
        <v>18</v>
      </c>
      <c r="G709" t="s">
        <v>18</v>
      </c>
      <c r="H709" t="s">
        <v>209</v>
      </c>
      <c r="I709" t="s">
        <v>28</v>
      </c>
      <c r="J709" t="s">
        <v>29</v>
      </c>
      <c r="M709" t="s">
        <v>36</v>
      </c>
    </row>
    <row r="710" spans="1:13" x14ac:dyDescent="0.2">
      <c r="A710" t="s">
        <v>13</v>
      </c>
      <c r="B710" t="s">
        <v>14</v>
      </c>
      <c r="C710" t="s">
        <v>23</v>
      </c>
      <c r="D710" t="s">
        <v>37</v>
      </c>
      <c r="F710" t="s">
        <v>18</v>
      </c>
      <c r="G710" t="s">
        <v>18</v>
      </c>
      <c r="H710" t="s">
        <v>209</v>
      </c>
      <c r="I710" t="s">
        <v>20</v>
      </c>
      <c r="J710" t="s">
        <v>29</v>
      </c>
      <c r="M710" t="s">
        <v>36</v>
      </c>
    </row>
    <row r="711" spans="1:13" x14ac:dyDescent="0.2">
      <c r="A711" t="s">
        <v>13</v>
      </c>
      <c r="B711" t="s">
        <v>14</v>
      </c>
      <c r="C711" t="s">
        <v>23</v>
      </c>
      <c r="D711" t="s">
        <v>37</v>
      </c>
      <c r="F711" t="s">
        <v>18</v>
      </c>
      <c r="G711" t="s">
        <v>18</v>
      </c>
      <c r="H711" t="s">
        <v>209</v>
      </c>
      <c r="I711" t="s">
        <v>28</v>
      </c>
      <c r="J711" t="s">
        <v>29</v>
      </c>
      <c r="M711" t="s">
        <v>36</v>
      </c>
    </row>
    <row r="712" spans="1:13" x14ac:dyDescent="0.2">
      <c r="A712" t="s">
        <v>13</v>
      </c>
      <c r="B712" t="s">
        <v>14</v>
      </c>
      <c r="C712" t="s">
        <v>31</v>
      </c>
      <c r="D712" t="s">
        <v>32</v>
      </c>
      <c r="F712" t="s">
        <v>18</v>
      </c>
      <c r="G712" t="s">
        <v>18</v>
      </c>
      <c r="H712" t="s">
        <v>209</v>
      </c>
      <c r="I712" t="s">
        <v>20</v>
      </c>
      <c r="J712" t="s">
        <v>29</v>
      </c>
      <c r="M712" t="s">
        <v>30</v>
      </c>
    </row>
    <row r="713" spans="1:13" x14ac:dyDescent="0.2">
      <c r="A713" t="s">
        <v>13</v>
      </c>
      <c r="B713" t="s">
        <v>14</v>
      </c>
      <c r="C713" t="s">
        <v>31</v>
      </c>
      <c r="D713" t="s">
        <v>32</v>
      </c>
      <c r="F713" t="s">
        <v>18</v>
      </c>
      <c r="G713" t="s">
        <v>18</v>
      </c>
      <c r="H713" t="s">
        <v>209</v>
      </c>
      <c r="I713" t="s">
        <v>49</v>
      </c>
      <c r="J713" t="s">
        <v>21</v>
      </c>
      <c r="M713" t="s">
        <v>36</v>
      </c>
    </row>
    <row r="714" spans="1:13" x14ac:dyDescent="0.2">
      <c r="A714" t="s">
        <v>13</v>
      </c>
      <c r="B714" t="s">
        <v>14</v>
      </c>
      <c r="C714" t="s">
        <v>23</v>
      </c>
      <c r="D714" t="s">
        <v>37</v>
      </c>
      <c r="F714" t="s">
        <v>18</v>
      </c>
      <c r="G714" t="s">
        <v>18</v>
      </c>
      <c r="H714" t="s">
        <v>248</v>
      </c>
      <c r="I714" t="s">
        <v>49</v>
      </c>
      <c r="J714" t="s">
        <v>29</v>
      </c>
      <c r="M714" t="s">
        <v>30</v>
      </c>
    </row>
    <row r="715" spans="1:13" x14ac:dyDescent="0.2">
      <c r="A715" t="s">
        <v>13</v>
      </c>
      <c r="B715" t="s">
        <v>14</v>
      </c>
      <c r="C715" t="s">
        <v>23</v>
      </c>
      <c r="D715" t="s">
        <v>37</v>
      </c>
      <c r="F715" t="s">
        <v>18</v>
      </c>
      <c r="G715" t="s">
        <v>18</v>
      </c>
      <c r="H715" t="s">
        <v>248</v>
      </c>
      <c r="I715" t="s">
        <v>49</v>
      </c>
      <c r="J715" t="s">
        <v>29</v>
      </c>
      <c r="M715" t="s">
        <v>30</v>
      </c>
    </row>
    <row r="716" spans="1:13" x14ac:dyDescent="0.2">
      <c r="A716" t="s">
        <v>13</v>
      </c>
      <c r="B716" t="s">
        <v>14</v>
      </c>
      <c r="C716" t="s">
        <v>59</v>
      </c>
      <c r="D716" t="s">
        <v>63</v>
      </c>
      <c r="F716" t="s">
        <v>18</v>
      </c>
      <c r="G716" t="s">
        <v>18</v>
      </c>
      <c r="H716" t="s">
        <v>209</v>
      </c>
      <c r="I716" t="s">
        <v>20</v>
      </c>
      <c r="J716" t="s">
        <v>172</v>
      </c>
      <c r="M716" t="s">
        <v>36</v>
      </c>
    </row>
    <row r="717" spans="1:13" x14ac:dyDescent="0.2">
      <c r="A717" t="s">
        <v>13</v>
      </c>
      <c r="B717" t="s">
        <v>14</v>
      </c>
      <c r="C717" t="s">
        <v>23</v>
      </c>
      <c r="D717" t="s">
        <v>37</v>
      </c>
      <c r="F717" t="s">
        <v>18</v>
      </c>
      <c r="G717" t="s">
        <v>18</v>
      </c>
      <c r="H717" t="s">
        <v>209</v>
      </c>
      <c r="I717" t="s">
        <v>20</v>
      </c>
      <c r="J717" t="s">
        <v>29</v>
      </c>
      <c r="M717" t="s">
        <v>30</v>
      </c>
    </row>
    <row r="718" spans="1:13" x14ac:dyDescent="0.2">
      <c r="A718" t="s">
        <v>13</v>
      </c>
      <c r="B718" t="s">
        <v>14</v>
      </c>
      <c r="C718" t="s">
        <v>31</v>
      </c>
      <c r="D718" t="s">
        <v>32</v>
      </c>
      <c r="F718" t="s">
        <v>18</v>
      </c>
      <c r="G718" t="s">
        <v>18</v>
      </c>
      <c r="H718" t="s">
        <v>19</v>
      </c>
      <c r="I718" t="s">
        <v>28</v>
      </c>
      <c r="J718" t="s">
        <v>29</v>
      </c>
      <c r="M718" t="s">
        <v>30</v>
      </c>
    </row>
    <row r="719" spans="1:13" x14ac:dyDescent="0.2">
      <c r="A719" t="s">
        <v>13</v>
      </c>
      <c r="B719" t="s">
        <v>14</v>
      </c>
      <c r="C719" t="s">
        <v>31</v>
      </c>
      <c r="D719" t="s">
        <v>32</v>
      </c>
      <c r="F719" t="s">
        <v>18</v>
      </c>
      <c r="G719" t="s">
        <v>18</v>
      </c>
      <c r="H719" t="s">
        <v>19</v>
      </c>
      <c r="I719" t="s">
        <v>28</v>
      </c>
      <c r="J719" t="s">
        <v>29</v>
      </c>
      <c r="M719" t="s">
        <v>36</v>
      </c>
    </row>
    <row r="720" spans="1:13" x14ac:dyDescent="0.2">
      <c r="A720" t="s">
        <v>13</v>
      </c>
      <c r="B720" t="s">
        <v>14</v>
      </c>
      <c r="C720" t="s">
        <v>31</v>
      </c>
      <c r="D720" t="s">
        <v>32</v>
      </c>
      <c r="F720" t="s">
        <v>18</v>
      </c>
      <c r="G720" t="s">
        <v>18</v>
      </c>
      <c r="H720" t="s">
        <v>19</v>
      </c>
      <c r="I720" t="s">
        <v>20</v>
      </c>
      <c r="J720" t="s">
        <v>29</v>
      </c>
      <c r="M720" t="s">
        <v>36</v>
      </c>
    </row>
    <row r="721" spans="1:13" x14ac:dyDescent="0.2">
      <c r="A721" t="s">
        <v>13</v>
      </c>
      <c r="B721" t="s">
        <v>14</v>
      </c>
      <c r="C721" t="s">
        <v>31</v>
      </c>
      <c r="D721" t="s">
        <v>32</v>
      </c>
      <c r="F721" t="s">
        <v>18</v>
      </c>
      <c r="G721" t="s">
        <v>18</v>
      </c>
      <c r="H721" t="s">
        <v>228</v>
      </c>
      <c r="I721" t="s">
        <v>49</v>
      </c>
      <c r="J721" t="s">
        <v>29</v>
      </c>
      <c r="M721" t="s">
        <v>30</v>
      </c>
    </row>
    <row r="722" spans="1:13" x14ac:dyDescent="0.2">
      <c r="A722" t="s">
        <v>13</v>
      </c>
      <c r="B722" t="s">
        <v>14</v>
      </c>
      <c r="C722" t="s">
        <v>23</v>
      </c>
      <c r="D722" t="s">
        <v>1288</v>
      </c>
      <c r="F722" t="s">
        <v>18</v>
      </c>
      <c r="G722" t="s">
        <v>18</v>
      </c>
      <c r="H722" t="s">
        <v>228</v>
      </c>
      <c r="I722" t="s">
        <v>20</v>
      </c>
      <c r="J722" t="s">
        <v>29</v>
      </c>
      <c r="M722" t="s">
        <v>36</v>
      </c>
    </row>
    <row r="723" spans="1:13" x14ac:dyDescent="0.2">
      <c r="A723" t="s">
        <v>13</v>
      </c>
      <c r="B723" t="s">
        <v>14</v>
      </c>
      <c r="C723" t="s">
        <v>23</v>
      </c>
      <c r="D723" t="s">
        <v>37</v>
      </c>
      <c r="F723" t="s">
        <v>18</v>
      </c>
      <c r="G723" t="s">
        <v>18</v>
      </c>
      <c r="H723" t="s">
        <v>228</v>
      </c>
      <c r="I723" t="s">
        <v>20</v>
      </c>
      <c r="J723" t="s">
        <v>29</v>
      </c>
      <c r="M723" t="s">
        <v>30</v>
      </c>
    </row>
    <row r="724" spans="1:13" x14ac:dyDescent="0.2">
      <c r="A724" t="s">
        <v>13</v>
      </c>
      <c r="B724" t="s">
        <v>14</v>
      </c>
      <c r="C724" t="s">
        <v>23</v>
      </c>
      <c r="D724" t="s">
        <v>1289</v>
      </c>
      <c r="F724" t="s">
        <v>18</v>
      </c>
      <c r="G724" t="s">
        <v>18</v>
      </c>
      <c r="H724" t="s">
        <v>228</v>
      </c>
      <c r="I724" t="s">
        <v>20</v>
      </c>
      <c r="J724" t="s">
        <v>21</v>
      </c>
      <c r="M724" t="s">
        <v>36</v>
      </c>
    </row>
    <row r="725" spans="1:13" x14ac:dyDescent="0.2">
      <c r="A725" t="s">
        <v>13</v>
      </c>
      <c r="B725" t="s">
        <v>14</v>
      </c>
      <c r="C725" t="s">
        <v>59</v>
      </c>
      <c r="D725" t="s">
        <v>63</v>
      </c>
      <c r="F725" t="s">
        <v>18</v>
      </c>
      <c r="G725" t="s">
        <v>18</v>
      </c>
      <c r="H725" t="s">
        <v>256</v>
      </c>
      <c r="I725" t="s">
        <v>49</v>
      </c>
      <c r="J725" t="s">
        <v>29</v>
      </c>
      <c r="M725" t="s">
        <v>36</v>
      </c>
    </row>
    <row r="726" spans="1:13" x14ac:dyDescent="0.2">
      <c r="A726" t="s">
        <v>13</v>
      </c>
      <c r="B726" t="s">
        <v>14</v>
      </c>
      <c r="C726" t="s">
        <v>59</v>
      </c>
      <c r="D726" t="s">
        <v>63</v>
      </c>
      <c r="F726" t="s">
        <v>18</v>
      </c>
      <c r="G726" t="s">
        <v>18</v>
      </c>
      <c r="H726" t="s">
        <v>254</v>
      </c>
      <c r="I726" t="s">
        <v>49</v>
      </c>
      <c r="J726" t="s">
        <v>29</v>
      </c>
      <c r="M726" t="s">
        <v>597</v>
      </c>
    </row>
    <row r="727" spans="1:13" x14ac:dyDescent="0.2">
      <c r="A727" t="s">
        <v>13</v>
      </c>
      <c r="B727" t="s">
        <v>14</v>
      </c>
      <c r="C727" t="s">
        <v>23</v>
      </c>
      <c r="D727" t="s">
        <v>37</v>
      </c>
      <c r="F727" t="s">
        <v>18</v>
      </c>
      <c r="G727" t="s">
        <v>18</v>
      </c>
      <c r="H727" t="s">
        <v>248</v>
      </c>
      <c r="I727" t="s">
        <v>28</v>
      </c>
      <c r="J727" t="s">
        <v>29</v>
      </c>
      <c r="M727" t="s">
        <v>36</v>
      </c>
    </row>
    <row r="728" spans="1:13" x14ac:dyDescent="0.2">
      <c r="A728" t="s">
        <v>13</v>
      </c>
      <c r="B728" t="s">
        <v>14</v>
      </c>
      <c r="C728" t="s">
        <v>23</v>
      </c>
      <c r="D728" t="s">
        <v>37</v>
      </c>
      <c r="F728" t="s">
        <v>18</v>
      </c>
      <c r="G728" t="s">
        <v>18</v>
      </c>
      <c r="H728" t="s">
        <v>727</v>
      </c>
      <c r="I728" t="s">
        <v>20</v>
      </c>
      <c r="J728" t="s">
        <v>29</v>
      </c>
      <c r="M728" t="s">
        <v>30</v>
      </c>
    </row>
    <row r="729" spans="1:13" x14ac:dyDescent="0.2">
      <c r="A729" t="s">
        <v>13</v>
      </c>
      <c r="B729" t="s">
        <v>14</v>
      </c>
      <c r="C729" t="s">
        <v>23</v>
      </c>
      <c r="D729" t="s">
        <v>37</v>
      </c>
      <c r="F729" t="s">
        <v>18</v>
      </c>
      <c r="G729" t="s">
        <v>18</v>
      </c>
      <c r="H729" t="s">
        <v>254</v>
      </c>
      <c r="I729" t="s">
        <v>49</v>
      </c>
      <c r="J729" t="s">
        <v>29</v>
      </c>
      <c r="M729" t="s">
        <v>30</v>
      </c>
    </row>
    <row r="730" spans="1:13" x14ac:dyDescent="0.2">
      <c r="A730" t="s">
        <v>13</v>
      </c>
      <c r="B730" t="s">
        <v>14</v>
      </c>
      <c r="C730" t="s">
        <v>31</v>
      </c>
      <c r="D730" t="s">
        <v>32</v>
      </c>
      <c r="F730" t="s">
        <v>18</v>
      </c>
      <c r="G730" t="s">
        <v>18</v>
      </c>
      <c r="H730" t="s">
        <v>256</v>
      </c>
      <c r="I730" t="s">
        <v>20</v>
      </c>
      <c r="J730" t="s">
        <v>29</v>
      </c>
      <c r="M730" t="s">
        <v>36</v>
      </c>
    </row>
    <row r="731" spans="1:13" x14ac:dyDescent="0.2">
      <c r="A731" t="s">
        <v>13</v>
      </c>
      <c r="B731" t="s">
        <v>14</v>
      </c>
      <c r="C731" t="s">
        <v>31</v>
      </c>
      <c r="D731" t="s">
        <v>32</v>
      </c>
      <c r="F731" t="s">
        <v>18</v>
      </c>
      <c r="G731" t="s">
        <v>18</v>
      </c>
      <c r="H731" t="s">
        <v>261</v>
      </c>
      <c r="I731" t="s">
        <v>49</v>
      </c>
      <c r="J731" t="s">
        <v>29</v>
      </c>
      <c r="M731" t="s">
        <v>36</v>
      </c>
    </row>
    <row r="732" spans="1:13" x14ac:dyDescent="0.2">
      <c r="A732" t="s">
        <v>13</v>
      </c>
      <c r="B732" t="s">
        <v>14</v>
      </c>
      <c r="C732" t="s">
        <v>59</v>
      </c>
      <c r="D732" t="s">
        <v>63</v>
      </c>
      <c r="F732" t="s">
        <v>18</v>
      </c>
      <c r="G732" t="s">
        <v>18</v>
      </c>
      <c r="H732" t="s">
        <v>256</v>
      </c>
      <c r="I732" t="s">
        <v>20</v>
      </c>
      <c r="J732" t="s">
        <v>29</v>
      </c>
      <c r="M732" t="s">
        <v>36</v>
      </c>
    </row>
    <row r="733" spans="1:13" x14ac:dyDescent="0.2">
      <c r="A733" t="s">
        <v>13</v>
      </c>
      <c r="B733" t="s">
        <v>14</v>
      </c>
      <c r="C733" t="s">
        <v>23</v>
      </c>
      <c r="D733" t="s">
        <v>37</v>
      </c>
      <c r="F733" t="s">
        <v>18</v>
      </c>
      <c r="G733" t="s">
        <v>18</v>
      </c>
      <c r="H733" t="s">
        <v>256</v>
      </c>
      <c r="I733" t="s">
        <v>20</v>
      </c>
      <c r="J733" t="s">
        <v>21</v>
      </c>
      <c r="M733" t="s">
        <v>36</v>
      </c>
    </row>
    <row r="734" spans="1:13" x14ac:dyDescent="0.2">
      <c r="A734" t="s">
        <v>13</v>
      </c>
      <c r="B734" t="s">
        <v>14</v>
      </c>
      <c r="C734" t="s">
        <v>23</v>
      </c>
      <c r="D734" t="s">
        <v>37</v>
      </c>
      <c r="F734" t="s">
        <v>18</v>
      </c>
      <c r="G734" t="s">
        <v>18</v>
      </c>
      <c r="H734" t="s">
        <v>254</v>
      </c>
      <c r="I734" t="s">
        <v>28</v>
      </c>
      <c r="J734" t="s">
        <v>29</v>
      </c>
      <c r="M734" t="s">
        <v>30</v>
      </c>
    </row>
    <row r="735" spans="1:13" x14ac:dyDescent="0.2">
      <c r="A735" t="s">
        <v>13</v>
      </c>
      <c r="B735" t="s">
        <v>14</v>
      </c>
      <c r="C735" t="s">
        <v>23</v>
      </c>
      <c r="D735" t="s">
        <v>37</v>
      </c>
      <c r="F735" t="s">
        <v>18</v>
      </c>
      <c r="G735" t="s">
        <v>18</v>
      </c>
      <c r="H735" t="s">
        <v>256</v>
      </c>
      <c r="I735" t="s">
        <v>28</v>
      </c>
      <c r="J735" t="s">
        <v>29</v>
      </c>
      <c r="M735" t="s">
        <v>30</v>
      </c>
    </row>
    <row r="736" spans="1:13" x14ac:dyDescent="0.2">
      <c r="A736" t="s">
        <v>13</v>
      </c>
      <c r="B736" t="s">
        <v>14</v>
      </c>
      <c r="C736" t="s">
        <v>23</v>
      </c>
      <c r="D736" t="s">
        <v>37</v>
      </c>
      <c r="F736" t="s">
        <v>18</v>
      </c>
      <c r="G736" t="s">
        <v>18</v>
      </c>
      <c r="H736" t="s">
        <v>268</v>
      </c>
      <c r="I736" t="s">
        <v>49</v>
      </c>
      <c r="J736" t="s">
        <v>29</v>
      </c>
      <c r="M736" t="s">
        <v>36</v>
      </c>
    </row>
    <row r="737" spans="1:13" x14ac:dyDescent="0.2">
      <c r="A737" t="s">
        <v>13</v>
      </c>
      <c r="B737" t="s">
        <v>14</v>
      </c>
      <c r="C737" t="s">
        <v>59</v>
      </c>
      <c r="D737" t="s">
        <v>63</v>
      </c>
      <c r="F737" t="s">
        <v>18</v>
      </c>
      <c r="G737" t="s">
        <v>18</v>
      </c>
      <c r="H737" t="s">
        <v>254</v>
      </c>
      <c r="I737" t="s">
        <v>49</v>
      </c>
      <c r="J737" t="s">
        <v>29</v>
      </c>
      <c r="M737" t="s">
        <v>30</v>
      </c>
    </row>
    <row r="738" spans="1:13" x14ac:dyDescent="0.2">
      <c r="A738" t="s">
        <v>13</v>
      </c>
      <c r="B738" t="s">
        <v>14</v>
      </c>
      <c r="C738" t="s">
        <v>59</v>
      </c>
      <c r="D738" t="s">
        <v>63</v>
      </c>
      <c r="F738" t="s">
        <v>18</v>
      </c>
      <c r="G738" t="s">
        <v>18</v>
      </c>
      <c r="H738" t="s">
        <v>261</v>
      </c>
      <c r="I738" t="s">
        <v>41</v>
      </c>
      <c r="J738" t="s">
        <v>29</v>
      </c>
      <c r="M738" t="s">
        <v>30</v>
      </c>
    </row>
    <row r="739" spans="1:13" x14ac:dyDescent="0.2">
      <c r="A739" t="s">
        <v>13</v>
      </c>
      <c r="B739" t="s">
        <v>14</v>
      </c>
      <c r="C739" t="s">
        <v>59</v>
      </c>
      <c r="D739" t="s">
        <v>63</v>
      </c>
      <c r="F739" t="s">
        <v>18</v>
      </c>
      <c r="G739" t="s">
        <v>18</v>
      </c>
      <c r="H739" t="s">
        <v>254</v>
      </c>
      <c r="I739" t="s">
        <v>49</v>
      </c>
      <c r="J739" t="s">
        <v>29</v>
      </c>
      <c r="M739" t="s">
        <v>30</v>
      </c>
    </row>
    <row r="740" spans="1:13" x14ac:dyDescent="0.2">
      <c r="A740" t="s">
        <v>13</v>
      </c>
      <c r="B740" t="s">
        <v>14</v>
      </c>
      <c r="C740" t="s">
        <v>59</v>
      </c>
      <c r="D740" t="s">
        <v>63</v>
      </c>
      <c r="F740" t="s">
        <v>18</v>
      </c>
      <c r="G740" t="s">
        <v>18</v>
      </c>
      <c r="H740" t="s">
        <v>261</v>
      </c>
      <c r="I740" t="s">
        <v>20</v>
      </c>
      <c r="J740" t="s">
        <v>29</v>
      </c>
      <c r="M740" t="s">
        <v>30</v>
      </c>
    </row>
    <row r="741" spans="1:13" x14ac:dyDescent="0.2">
      <c r="A741" t="s">
        <v>13</v>
      </c>
      <c r="B741" t="s">
        <v>14</v>
      </c>
      <c r="C741" t="s">
        <v>23</v>
      </c>
      <c r="D741" t="s">
        <v>37</v>
      </c>
      <c r="F741" t="s">
        <v>18</v>
      </c>
      <c r="G741" t="s">
        <v>18</v>
      </c>
      <c r="H741" t="s">
        <v>254</v>
      </c>
      <c r="I741" t="s">
        <v>49</v>
      </c>
      <c r="J741" t="s">
        <v>29</v>
      </c>
      <c r="M741" t="s">
        <v>30</v>
      </c>
    </row>
    <row r="742" spans="1:13" x14ac:dyDescent="0.2">
      <c r="A742" t="s">
        <v>13</v>
      </c>
      <c r="B742" t="s">
        <v>14</v>
      </c>
      <c r="C742" t="s">
        <v>31</v>
      </c>
      <c r="D742" t="s">
        <v>32</v>
      </c>
      <c r="F742" t="s">
        <v>18</v>
      </c>
      <c r="G742" t="s">
        <v>18</v>
      </c>
      <c r="H742" t="s">
        <v>254</v>
      </c>
      <c r="I742" t="s">
        <v>41</v>
      </c>
      <c r="J742" t="s">
        <v>74</v>
      </c>
      <c r="M742" t="s">
        <v>36</v>
      </c>
    </row>
    <row r="743" spans="1:13" x14ac:dyDescent="0.2">
      <c r="A743" t="s">
        <v>13</v>
      </c>
      <c r="B743" t="s">
        <v>14</v>
      </c>
      <c r="C743" t="s">
        <v>23</v>
      </c>
      <c r="D743" t="s">
        <v>37</v>
      </c>
      <c r="F743" t="s">
        <v>18</v>
      </c>
      <c r="G743" t="s">
        <v>18</v>
      </c>
      <c r="H743" t="s">
        <v>261</v>
      </c>
      <c r="I743" t="s">
        <v>49</v>
      </c>
      <c r="J743" t="s">
        <v>29</v>
      </c>
      <c r="M743" t="s">
        <v>36</v>
      </c>
    </row>
    <row r="744" spans="1:13" x14ac:dyDescent="0.2">
      <c r="A744" t="s">
        <v>13</v>
      </c>
      <c r="B744" t="s">
        <v>14</v>
      </c>
      <c r="C744" t="s">
        <v>31</v>
      </c>
      <c r="D744" t="s">
        <v>32</v>
      </c>
      <c r="F744" t="s">
        <v>18</v>
      </c>
      <c r="G744" t="s">
        <v>18</v>
      </c>
      <c r="H744" t="s">
        <v>261</v>
      </c>
      <c r="I744" t="s">
        <v>28</v>
      </c>
      <c r="J744" t="s">
        <v>29</v>
      </c>
      <c r="M744" t="s">
        <v>36</v>
      </c>
    </row>
    <row r="745" spans="1:13" x14ac:dyDescent="0.2">
      <c r="A745" t="s">
        <v>13</v>
      </c>
      <c r="B745" t="s">
        <v>14</v>
      </c>
      <c r="C745" t="s">
        <v>23</v>
      </c>
      <c r="D745" t="s">
        <v>37</v>
      </c>
      <c r="F745" t="s">
        <v>18</v>
      </c>
      <c r="G745" t="s">
        <v>18</v>
      </c>
      <c r="H745" t="s">
        <v>261</v>
      </c>
      <c r="I745" t="s">
        <v>49</v>
      </c>
      <c r="J745" t="s">
        <v>29</v>
      </c>
      <c r="M745" t="s">
        <v>36</v>
      </c>
    </row>
    <row r="746" spans="1:13" x14ac:dyDescent="0.2">
      <c r="A746" t="s">
        <v>13</v>
      </c>
      <c r="B746" t="s">
        <v>14</v>
      </c>
      <c r="C746" t="s">
        <v>23</v>
      </c>
      <c r="D746" t="s">
        <v>37</v>
      </c>
      <c r="F746" t="s">
        <v>18</v>
      </c>
      <c r="G746" t="s">
        <v>18</v>
      </c>
      <c r="H746" t="s">
        <v>261</v>
      </c>
      <c r="I746" t="s">
        <v>49</v>
      </c>
      <c r="J746" t="s">
        <v>29</v>
      </c>
      <c r="M746" t="s">
        <v>36</v>
      </c>
    </row>
    <row r="747" spans="1:13" x14ac:dyDescent="0.2">
      <c r="A747" t="s">
        <v>13</v>
      </c>
      <c r="B747" t="s">
        <v>14</v>
      </c>
      <c r="C747" t="s">
        <v>31</v>
      </c>
      <c r="D747" t="s">
        <v>32</v>
      </c>
      <c r="F747" t="s">
        <v>18</v>
      </c>
      <c r="G747" t="s">
        <v>18</v>
      </c>
      <c r="H747" t="s">
        <v>272</v>
      </c>
      <c r="I747" t="s">
        <v>41</v>
      </c>
      <c r="J747" t="s">
        <v>29</v>
      </c>
      <c r="M747" t="s">
        <v>36</v>
      </c>
    </row>
    <row r="748" spans="1:13" x14ac:dyDescent="0.2">
      <c r="A748" t="s">
        <v>13</v>
      </c>
      <c r="B748" t="s">
        <v>14</v>
      </c>
      <c r="C748" t="s">
        <v>31</v>
      </c>
      <c r="D748" t="s">
        <v>32</v>
      </c>
      <c r="F748" t="s">
        <v>18</v>
      </c>
      <c r="G748" t="s">
        <v>18</v>
      </c>
      <c r="H748" t="s">
        <v>268</v>
      </c>
      <c r="I748" t="s">
        <v>20</v>
      </c>
      <c r="J748" t="s">
        <v>29</v>
      </c>
      <c r="M748" t="s">
        <v>36</v>
      </c>
    </row>
    <row r="749" spans="1:13" x14ac:dyDescent="0.2">
      <c r="A749" t="s">
        <v>13</v>
      </c>
      <c r="B749" t="s">
        <v>14</v>
      </c>
      <c r="C749" t="s">
        <v>23</v>
      </c>
      <c r="D749" t="s">
        <v>37</v>
      </c>
      <c r="F749" t="s">
        <v>18</v>
      </c>
      <c r="G749" t="s">
        <v>18</v>
      </c>
      <c r="H749" t="s">
        <v>261</v>
      </c>
      <c r="I749" t="s">
        <v>49</v>
      </c>
      <c r="J749" t="s">
        <v>29</v>
      </c>
      <c r="M749" t="s">
        <v>36</v>
      </c>
    </row>
    <row r="750" spans="1:13" x14ac:dyDescent="0.2">
      <c r="A750" t="s">
        <v>13</v>
      </c>
      <c r="B750" t="s">
        <v>14</v>
      </c>
      <c r="C750" t="s">
        <v>23</v>
      </c>
      <c r="D750" t="s">
        <v>37</v>
      </c>
      <c r="F750" t="s">
        <v>18</v>
      </c>
      <c r="G750" t="s">
        <v>18</v>
      </c>
      <c r="H750" t="s">
        <v>268</v>
      </c>
      <c r="I750" t="s">
        <v>28</v>
      </c>
      <c r="J750" t="s">
        <v>29</v>
      </c>
      <c r="M750" t="s">
        <v>36</v>
      </c>
    </row>
    <row r="751" spans="1:13" x14ac:dyDescent="0.2">
      <c r="A751" t="s">
        <v>13</v>
      </c>
      <c r="B751" t="s">
        <v>14</v>
      </c>
      <c r="C751" t="s">
        <v>31</v>
      </c>
      <c r="D751" t="s">
        <v>32</v>
      </c>
      <c r="F751" t="s">
        <v>18</v>
      </c>
      <c r="G751" t="s">
        <v>18</v>
      </c>
      <c r="H751" t="s">
        <v>268</v>
      </c>
      <c r="I751" t="s">
        <v>20</v>
      </c>
      <c r="J751" t="s">
        <v>29</v>
      </c>
      <c r="M751" t="s">
        <v>30</v>
      </c>
    </row>
    <row r="752" spans="1:13" x14ac:dyDescent="0.2">
      <c r="A752" t="s">
        <v>13</v>
      </c>
      <c r="B752" t="s">
        <v>14</v>
      </c>
      <c r="C752" t="s">
        <v>23</v>
      </c>
      <c r="D752" t="s">
        <v>37</v>
      </c>
      <c r="F752" t="s">
        <v>18</v>
      </c>
      <c r="G752" t="s">
        <v>18</v>
      </c>
      <c r="H752" t="s">
        <v>261</v>
      </c>
      <c r="I752" t="s">
        <v>41</v>
      </c>
      <c r="J752" t="s">
        <v>29</v>
      </c>
      <c r="M752" t="s">
        <v>36</v>
      </c>
    </row>
    <row r="753" spans="1:13" x14ac:dyDescent="0.2">
      <c r="A753" t="s">
        <v>13</v>
      </c>
      <c r="B753" t="s">
        <v>14</v>
      </c>
      <c r="C753" t="s">
        <v>59</v>
      </c>
      <c r="D753" t="s">
        <v>63</v>
      </c>
      <c r="F753" t="s">
        <v>18</v>
      </c>
      <c r="G753" t="s">
        <v>18</v>
      </c>
      <c r="H753" t="s">
        <v>272</v>
      </c>
      <c r="I753" t="s">
        <v>49</v>
      </c>
      <c r="J753" t="s">
        <v>172</v>
      </c>
      <c r="M753" t="s">
        <v>30</v>
      </c>
    </row>
    <row r="754" spans="1:13" x14ac:dyDescent="0.2">
      <c r="A754" t="s">
        <v>13</v>
      </c>
      <c r="B754" t="s">
        <v>14</v>
      </c>
      <c r="C754" t="s">
        <v>23</v>
      </c>
      <c r="D754" t="s">
        <v>37</v>
      </c>
      <c r="F754" t="s">
        <v>18</v>
      </c>
      <c r="G754" t="s">
        <v>18</v>
      </c>
      <c r="H754" t="s">
        <v>268</v>
      </c>
      <c r="I754" t="s">
        <v>20</v>
      </c>
      <c r="J754" t="s">
        <v>29</v>
      </c>
      <c r="M754" t="s">
        <v>36</v>
      </c>
    </row>
    <row r="755" spans="1:13" x14ac:dyDescent="0.2">
      <c r="A755" t="s">
        <v>13</v>
      </c>
      <c r="B755" t="s">
        <v>14</v>
      </c>
      <c r="C755" t="s">
        <v>59</v>
      </c>
      <c r="D755" t="s">
        <v>1290</v>
      </c>
      <c r="F755" t="s">
        <v>18</v>
      </c>
      <c r="G755" t="s">
        <v>18</v>
      </c>
      <c r="H755" t="s">
        <v>268</v>
      </c>
      <c r="I755" t="s">
        <v>20</v>
      </c>
      <c r="J755" t="s">
        <v>29</v>
      </c>
      <c r="M755" t="s">
        <v>36</v>
      </c>
    </row>
    <row r="756" spans="1:13" x14ac:dyDescent="0.2">
      <c r="A756" t="s">
        <v>13</v>
      </c>
      <c r="B756" t="s">
        <v>14</v>
      </c>
      <c r="C756" t="s">
        <v>31</v>
      </c>
      <c r="D756" t="s">
        <v>32</v>
      </c>
      <c r="F756" t="s">
        <v>18</v>
      </c>
      <c r="G756" t="s">
        <v>18</v>
      </c>
      <c r="H756" t="s">
        <v>268</v>
      </c>
      <c r="I756" t="s">
        <v>49</v>
      </c>
      <c r="J756" t="s">
        <v>29</v>
      </c>
      <c r="M756" t="s">
        <v>36</v>
      </c>
    </row>
    <row r="757" spans="1:13" x14ac:dyDescent="0.2">
      <c r="A757" t="s">
        <v>13</v>
      </c>
      <c r="B757" t="s">
        <v>14</v>
      </c>
      <c r="C757" t="s">
        <v>23</v>
      </c>
      <c r="D757" t="s">
        <v>37</v>
      </c>
      <c r="F757" t="s">
        <v>18</v>
      </c>
      <c r="G757" t="s">
        <v>18</v>
      </c>
      <c r="H757" t="s">
        <v>268</v>
      </c>
      <c r="I757" t="s">
        <v>20</v>
      </c>
      <c r="J757" t="s">
        <v>21</v>
      </c>
      <c r="M757" t="s">
        <v>36</v>
      </c>
    </row>
    <row r="758" spans="1:13" x14ac:dyDescent="0.2">
      <c r="A758" t="s">
        <v>13</v>
      </c>
      <c r="B758" t="s">
        <v>14</v>
      </c>
      <c r="C758" t="s">
        <v>23</v>
      </c>
      <c r="D758" t="s">
        <v>37</v>
      </c>
      <c r="F758" t="s">
        <v>18</v>
      </c>
      <c r="G758" t="s">
        <v>18</v>
      </c>
      <c r="H758" t="s">
        <v>272</v>
      </c>
      <c r="I758" t="s">
        <v>20</v>
      </c>
      <c r="J758" t="s">
        <v>29</v>
      </c>
      <c r="M758" t="s">
        <v>30</v>
      </c>
    </row>
    <row r="759" spans="1:13" x14ac:dyDescent="0.2">
      <c r="A759" t="s">
        <v>13</v>
      </c>
      <c r="B759" t="s">
        <v>14</v>
      </c>
      <c r="C759" t="s">
        <v>23</v>
      </c>
      <c r="D759" t="s">
        <v>37</v>
      </c>
      <c r="F759" t="s">
        <v>18</v>
      </c>
      <c r="G759" t="s">
        <v>18</v>
      </c>
      <c r="H759" t="s">
        <v>272</v>
      </c>
      <c r="I759" t="s">
        <v>28</v>
      </c>
      <c r="J759" t="s">
        <v>29</v>
      </c>
      <c r="M759" t="s">
        <v>30</v>
      </c>
    </row>
    <row r="760" spans="1:13" x14ac:dyDescent="0.2">
      <c r="A760" t="s">
        <v>13</v>
      </c>
      <c r="B760" t="s">
        <v>14</v>
      </c>
      <c r="C760" t="s">
        <v>31</v>
      </c>
      <c r="D760" t="s">
        <v>32</v>
      </c>
      <c r="F760" t="s">
        <v>18</v>
      </c>
      <c r="G760" t="s">
        <v>18</v>
      </c>
      <c r="H760" t="s">
        <v>268</v>
      </c>
      <c r="I760" t="s">
        <v>20</v>
      </c>
      <c r="J760" t="s">
        <v>29</v>
      </c>
      <c r="M760" t="s">
        <v>36</v>
      </c>
    </row>
    <row r="761" spans="1:13" x14ac:dyDescent="0.2">
      <c r="A761" t="s">
        <v>13</v>
      </c>
      <c r="B761" t="s">
        <v>14</v>
      </c>
      <c r="C761" t="s">
        <v>23</v>
      </c>
      <c r="D761" t="s">
        <v>37</v>
      </c>
      <c r="F761" t="s">
        <v>18</v>
      </c>
      <c r="G761" t="s">
        <v>18</v>
      </c>
      <c r="H761" t="s">
        <v>272</v>
      </c>
      <c r="I761" t="s">
        <v>41</v>
      </c>
      <c r="J761" t="s">
        <v>29</v>
      </c>
      <c r="M761" t="s">
        <v>36</v>
      </c>
    </row>
    <row r="762" spans="1:13" x14ac:dyDescent="0.2">
      <c r="A762" t="s">
        <v>13</v>
      </c>
      <c r="B762" t="s">
        <v>14</v>
      </c>
      <c r="C762" t="s">
        <v>59</v>
      </c>
      <c r="D762" t="s">
        <v>63</v>
      </c>
      <c r="F762" t="s">
        <v>18</v>
      </c>
      <c r="G762" t="s">
        <v>18</v>
      </c>
      <c r="H762" t="s">
        <v>268</v>
      </c>
      <c r="I762" t="s">
        <v>20</v>
      </c>
      <c r="J762" t="s">
        <v>29</v>
      </c>
      <c r="M762" t="s">
        <v>30</v>
      </c>
    </row>
    <row r="763" spans="1:13" x14ac:dyDescent="0.2">
      <c r="A763" t="s">
        <v>13</v>
      </c>
      <c r="B763" t="s">
        <v>14</v>
      </c>
      <c r="C763" t="s">
        <v>23</v>
      </c>
      <c r="D763" t="s">
        <v>37</v>
      </c>
      <c r="F763" t="s">
        <v>18</v>
      </c>
      <c r="G763" t="s">
        <v>18</v>
      </c>
      <c r="H763" t="s">
        <v>268</v>
      </c>
      <c r="I763" t="s">
        <v>41</v>
      </c>
      <c r="J763" t="s">
        <v>29</v>
      </c>
      <c r="M763" t="s">
        <v>30</v>
      </c>
    </row>
    <row r="764" spans="1:13" x14ac:dyDescent="0.2">
      <c r="A764" t="s">
        <v>13</v>
      </c>
      <c r="B764" t="s">
        <v>14</v>
      </c>
      <c r="C764" t="s">
        <v>59</v>
      </c>
      <c r="D764" t="s">
        <v>63</v>
      </c>
      <c r="F764" t="s">
        <v>18</v>
      </c>
      <c r="G764" t="s">
        <v>18</v>
      </c>
      <c r="H764" t="s">
        <v>268</v>
      </c>
      <c r="I764" t="s">
        <v>20</v>
      </c>
      <c r="J764" t="s">
        <v>21</v>
      </c>
      <c r="M764" t="s">
        <v>36</v>
      </c>
    </row>
    <row r="765" spans="1:13" x14ac:dyDescent="0.2">
      <c r="A765" t="s">
        <v>13</v>
      </c>
      <c r="B765" t="s">
        <v>14</v>
      </c>
      <c r="C765" t="s">
        <v>59</v>
      </c>
      <c r="D765" t="s">
        <v>63</v>
      </c>
      <c r="F765" t="s">
        <v>18</v>
      </c>
      <c r="G765" t="s">
        <v>18</v>
      </c>
      <c r="H765" t="s">
        <v>268</v>
      </c>
      <c r="I765" t="s">
        <v>41</v>
      </c>
      <c r="J765" t="s">
        <v>29</v>
      </c>
      <c r="M765" t="s">
        <v>36</v>
      </c>
    </row>
    <row r="766" spans="1:13" x14ac:dyDescent="0.2">
      <c r="A766" t="s">
        <v>13</v>
      </c>
      <c r="B766" t="s">
        <v>14</v>
      </c>
      <c r="C766" t="s">
        <v>31</v>
      </c>
      <c r="D766" t="s">
        <v>32</v>
      </c>
      <c r="F766" t="s">
        <v>18</v>
      </c>
      <c r="G766" t="s">
        <v>18</v>
      </c>
      <c r="H766" t="s">
        <v>272</v>
      </c>
      <c r="I766" t="s">
        <v>20</v>
      </c>
      <c r="J766" t="s">
        <v>29</v>
      </c>
      <c r="M766" t="s">
        <v>36</v>
      </c>
    </row>
    <row r="767" spans="1:13" x14ac:dyDescent="0.2">
      <c r="A767" t="s">
        <v>13</v>
      </c>
      <c r="B767" t="s">
        <v>14</v>
      </c>
      <c r="C767" t="s">
        <v>23</v>
      </c>
      <c r="D767" t="s">
        <v>37</v>
      </c>
      <c r="F767" t="s">
        <v>18</v>
      </c>
      <c r="G767" t="s">
        <v>18</v>
      </c>
      <c r="H767" t="s">
        <v>268</v>
      </c>
      <c r="I767" t="s">
        <v>41</v>
      </c>
      <c r="J767" t="s">
        <v>29</v>
      </c>
      <c r="M767" t="s">
        <v>30</v>
      </c>
    </row>
    <row r="768" spans="1:13" x14ac:dyDescent="0.2">
      <c r="A768" t="s">
        <v>13</v>
      </c>
      <c r="B768" t="s">
        <v>14</v>
      </c>
      <c r="C768" t="s">
        <v>23</v>
      </c>
      <c r="D768" t="s">
        <v>37</v>
      </c>
      <c r="F768" t="s">
        <v>18</v>
      </c>
      <c r="G768" t="s">
        <v>18</v>
      </c>
      <c r="H768" t="s">
        <v>268</v>
      </c>
      <c r="I768" t="s">
        <v>49</v>
      </c>
      <c r="J768" t="s">
        <v>286</v>
      </c>
      <c r="M768" t="s">
        <v>36</v>
      </c>
    </row>
    <row r="769" spans="1:13" x14ac:dyDescent="0.2">
      <c r="A769" t="s">
        <v>13</v>
      </c>
      <c r="B769" t="s">
        <v>14</v>
      </c>
      <c r="C769" t="s">
        <v>31</v>
      </c>
      <c r="D769" t="s">
        <v>32</v>
      </c>
      <c r="F769" t="s">
        <v>18</v>
      </c>
      <c r="G769" t="s">
        <v>18</v>
      </c>
      <c r="H769" t="s">
        <v>268</v>
      </c>
      <c r="I769" t="s">
        <v>20</v>
      </c>
      <c r="J769" t="s">
        <v>29</v>
      </c>
      <c r="M769" t="s">
        <v>36</v>
      </c>
    </row>
    <row r="770" spans="1:13" x14ac:dyDescent="0.2">
      <c r="A770" t="s">
        <v>13</v>
      </c>
      <c r="B770" t="s">
        <v>14</v>
      </c>
      <c r="C770" t="s">
        <v>23</v>
      </c>
      <c r="D770" t="s">
        <v>37</v>
      </c>
      <c r="F770" t="s">
        <v>18</v>
      </c>
      <c r="G770" t="s">
        <v>18</v>
      </c>
      <c r="H770" t="s">
        <v>272</v>
      </c>
      <c r="I770" t="s">
        <v>20</v>
      </c>
      <c r="J770" t="s">
        <v>21</v>
      </c>
      <c r="M770" t="s">
        <v>30</v>
      </c>
    </row>
    <row r="771" spans="1:13" x14ac:dyDescent="0.2">
      <c r="A771" t="s">
        <v>13</v>
      </c>
      <c r="B771" t="s">
        <v>14</v>
      </c>
      <c r="C771" t="s">
        <v>23</v>
      </c>
      <c r="D771" t="s">
        <v>1291</v>
      </c>
      <c r="F771" t="s">
        <v>18</v>
      </c>
      <c r="G771" t="s">
        <v>18</v>
      </c>
      <c r="H771" t="s">
        <v>272</v>
      </c>
      <c r="I771" t="s">
        <v>20</v>
      </c>
      <c r="J771" t="s">
        <v>29</v>
      </c>
      <c r="M771" t="s">
        <v>36</v>
      </c>
    </row>
    <row r="772" spans="1:13" x14ac:dyDescent="0.2">
      <c r="A772" t="s">
        <v>13</v>
      </c>
      <c r="B772" t="s">
        <v>14</v>
      </c>
      <c r="C772" t="s">
        <v>31</v>
      </c>
      <c r="D772" t="s">
        <v>32</v>
      </c>
      <c r="F772" t="s">
        <v>18</v>
      </c>
      <c r="G772" t="s">
        <v>18</v>
      </c>
      <c r="H772" t="s">
        <v>268</v>
      </c>
      <c r="I772" t="s">
        <v>20</v>
      </c>
      <c r="J772" t="s">
        <v>29</v>
      </c>
      <c r="M772" t="s">
        <v>36</v>
      </c>
    </row>
    <row r="773" spans="1:13" x14ac:dyDescent="0.2">
      <c r="A773" t="s">
        <v>13</v>
      </c>
      <c r="B773" t="s">
        <v>14</v>
      </c>
      <c r="C773" t="s">
        <v>23</v>
      </c>
      <c r="D773" t="s">
        <v>37</v>
      </c>
      <c r="F773" t="s">
        <v>18</v>
      </c>
      <c r="G773" t="s">
        <v>18</v>
      </c>
      <c r="H773" t="s">
        <v>268</v>
      </c>
      <c r="I773" t="s">
        <v>41</v>
      </c>
      <c r="J773" t="s">
        <v>29</v>
      </c>
      <c r="M773" t="s">
        <v>30</v>
      </c>
    </row>
    <row r="774" spans="1:13" x14ac:dyDescent="0.2">
      <c r="A774" t="s">
        <v>13</v>
      </c>
      <c r="B774" t="s">
        <v>14</v>
      </c>
      <c r="C774" t="s">
        <v>23</v>
      </c>
      <c r="D774" t="s">
        <v>37</v>
      </c>
      <c r="F774" t="s">
        <v>18</v>
      </c>
      <c r="G774" t="s">
        <v>18</v>
      </c>
      <c r="H774" t="s">
        <v>268</v>
      </c>
      <c r="I774" t="s">
        <v>49</v>
      </c>
      <c r="J774" t="s">
        <v>29</v>
      </c>
      <c r="M774" t="s">
        <v>30</v>
      </c>
    </row>
    <row r="775" spans="1:13" x14ac:dyDescent="0.2">
      <c r="A775" t="s">
        <v>13</v>
      </c>
      <c r="B775" t="s">
        <v>14</v>
      </c>
      <c r="C775" t="s">
        <v>59</v>
      </c>
      <c r="D775" t="s">
        <v>63</v>
      </c>
      <c r="F775" t="s">
        <v>18</v>
      </c>
      <c r="G775" t="s">
        <v>18</v>
      </c>
      <c r="H775" t="s">
        <v>268</v>
      </c>
      <c r="I775" t="s">
        <v>41</v>
      </c>
      <c r="J775" t="s">
        <v>29</v>
      </c>
      <c r="M775" t="s">
        <v>30</v>
      </c>
    </row>
    <row r="776" spans="1:13" x14ac:dyDescent="0.2">
      <c r="A776" t="s">
        <v>13</v>
      </c>
      <c r="B776" t="s">
        <v>14</v>
      </c>
      <c r="C776" t="s">
        <v>31</v>
      </c>
      <c r="D776" t="s">
        <v>32</v>
      </c>
      <c r="F776" t="s">
        <v>18</v>
      </c>
      <c r="G776" t="s">
        <v>18</v>
      </c>
      <c r="H776" t="s">
        <v>268</v>
      </c>
      <c r="I776" t="s">
        <v>41</v>
      </c>
      <c r="J776" t="s">
        <v>29</v>
      </c>
      <c r="M776" t="s">
        <v>36</v>
      </c>
    </row>
    <row r="777" spans="1:13" x14ac:dyDescent="0.2">
      <c r="A777" t="s">
        <v>13</v>
      </c>
      <c r="B777" t="s">
        <v>14</v>
      </c>
      <c r="C777" t="s">
        <v>31</v>
      </c>
      <c r="D777" t="s">
        <v>32</v>
      </c>
      <c r="F777" t="s">
        <v>18</v>
      </c>
      <c r="G777" t="s">
        <v>18</v>
      </c>
      <c r="H777" t="s">
        <v>268</v>
      </c>
      <c r="I777" t="s">
        <v>20</v>
      </c>
      <c r="J777" t="s">
        <v>21</v>
      </c>
      <c r="M777" t="s">
        <v>36</v>
      </c>
    </row>
    <row r="778" spans="1:13" x14ac:dyDescent="0.2">
      <c r="A778" t="s">
        <v>13</v>
      </c>
      <c r="B778" t="s">
        <v>14</v>
      </c>
      <c r="C778" t="s">
        <v>31</v>
      </c>
      <c r="D778" t="s">
        <v>32</v>
      </c>
      <c r="F778" t="s">
        <v>18</v>
      </c>
      <c r="G778" t="s">
        <v>18</v>
      </c>
      <c r="H778" t="s">
        <v>272</v>
      </c>
      <c r="I778" t="s">
        <v>20</v>
      </c>
      <c r="J778" t="s">
        <v>29</v>
      </c>
      <c r="M778" t="s">
        <v>36</v>
      </c>
    </row>
    <row r="779" spans="1:13" x14ac:dyDescent="0.2">
      <c r="A779" t="s">
        <v>13</v>
      </c>
      <c r="B779" t="s">
        <v>14</v>
      </c>
      <c r="C779" t="s">
        <v>23</v>
      </c>
      <c r="D779" t="s">
        <v>37</v>
      </c>
      <c r="F779" t="s">
        <v>18</v>
      </c>
      <c r="G779" t="s">
        <v>18</v>
      </c>
      <c r="H779" t="s">
        <v>272</v>
      </c>
      <c r="I779" t="s">
        <v>49</v>
      </c>
      <c r="J779" t="s">
        <v>29</v>
      </c>
      <c r="M779" t="s">
        <v>36</v>
      </c>
    </row>
    <row r="780" spans="1:13" x14ac:dyDescent="0.2">
      <c r="A780" t="s">
        <v>13</v>
      </c>
      <c r="B780" t="s">
        <v>14</v>
      </c>
      <c r="C780" t="s">
        <v>23</v>
      </c>
      <c r="D780" t="s">
        <v>37</v>
      </c>
      <c r="F780" t="s">
        <v>18</v>
      </c>
      <c r="G780" t="s">
        <v>18</v>
      </c>
      <c r="H780" t="s">
        <v>272</v>
      </c>
      <c r="I780" t="s">
        <v>20</v>
      </c>
      <c r="J780" t="s">
        <v>29</v>
      </c>
      <c r="M780" t="s">
        <v>82</v>
      </c>
    </row>
    <row r="781" spans="1:13" x14ac:dyDescent="0.2">
      <c r="A781" t="s">
        <v>13</v>
      </c>
      <c r="B781" t="s">
        <v>14</v>
      </c>
      <c r="C781" t="s">
        <v>31</v>
      </c>
      <c r="D781" t="s">
        <v>32</v>
      </c>
      <c r="F781" t="s">
        <v>18</v>
      </c>
      <c r="G781" t="s">
        <v>18</v>
      </c>
      <c r="H781" t="s">
        <v>272</v>
      </c>
      <c r="I781" t="s">
        <v>20</v>
      </c>
      <c r="J781" t="s">
        <v>29</v>
      </c>
      <c r="M781" t="s">
        <v>36</v>
      </c>
    </row>
    <row r="782" spans="1:13" x14ac:dyDescent="0.2">
      <c r="A782" t="s">
        <v>13</v>
      </c>
      <c r="B782" t="s">
        <v>14</v>
      </c>
      <c r="C782" t="s">
        <v>23</v>
      </c>
      <c r="D782" t="s">
        <v>37</v>
      </c>
      <c r="F782" t="s">
        <v>18</v>
      </c>
      <c r="G782" t="s">
        <v>18</v>
      </c>
      <c r="H782" t="s">
        <v>354</v>
      </c>
      <c r="I782" t="s">
        <v>20</v>
      </c>
      <c r="J782" t="s">
        <v>29</v>
      </c>
      <c r="M782" t="s">
        <v>30</v>
      </c>
    </row>
    <row r="783" spans="1:13" x14ac:dyDescent="0.2">
      <c r="A783" t="s">
        <v>13</v>
      </c>
      <c r="B783" t="s">
        <v>14</v>
      </c>
      <c r="C783" t="s">
        <v>59</v>
      </c>
      <c r="D783" t="s">
        <v>63</v>
      </c>
      <c r="F783" t="s">
        <v>18</v>
      </c>
      <c r="G783" t="s">
        <v>18</v>
      </c>
      <c r="H783" t="s">
        <v>272</v>
      </c>
      <c r="I783" t="s">
        <v>20</v>
      </c>
      <c r="J783" t="s">
        <v>21</v>
      </c>
      <c r="M783" t="s">
        <v>30</v>
      </c>
    </row>
    <row r="784" spans="1:13" x14ac:dyDescent="0.2">
      <c r="A784" t="s">
        <v>13</v>
      </c>
      <c r="B784" t="s">
        <v>14</v>
      </c>
      <c r="C784" t="s">
        <v>23</v>
      </c>
      <c r="D784" t="s">
        <v>37</v>
      </c>
      <c r="F784" t="s">
        <v>18</v>
      </c>
      <c r="G784" t="s">
        <v>18</v>
      </c>
      <c r="H784" t="s">
        <v>326</v>
      </c>
      <c r="I784" t="s">
        <v>41</v>
      </c>
      <c r="J784" t="s">
        <v>29</v>
      </c>
      <c r="M784" t="s">
        <v>36</v>
      </c>
    </row>
    <row r="785" spans="1:13" x14ac:dyDescent="0.2">
      <c r="A785" t="s">
        <v>13</v>
      </c>
      <c r="B785" t="s">
        <v>14</v>
      </c>
      <c r="C785" t="s">
        <v>31</v>
      </c>
      <c r="D785" t="s">
        <v>32</v>
      </c>
      <c r="F785" t="s">
        <v>18</v>
      </c>
      <c r="G785" t="s">
        <v>18</v>
      </c>
      <c r="H785" t="s">
        <v>272</v>
      </c>
      <c r="I785" t="s">
        <v>49</v>
      </c>
      <c r="J785" t="s">
        <v>21</v>
      </c>
      <c r="M785" t="s">
        <v>30</v>
      </c>
    </row>
    <row r="786" spans="1:13" x14ac:dyDescent="0.2">
      <c r="A786" t="s">
        <v>13</v>
      </c>
      <c r="B786" t="s">
        <v>14</v>
      </c>
      <c r="C786" t="s">
        <v>59</v>
      </c>
      <c r="D786" t="s">
        <v>63</v>
      </c>
      <c r="F786" t="s">
        <v>18</v>
      </c>
      <c r="G786" t="s">
        <v>18</v>
      </c>
      <c r="H786" t="s">
        <v>326</v>
      </c>
      <c r="I786" t="s">
        <v>49</v>
      </c>
      <c r="J786" t="s">
        <v>29</v>
      </c>
      <c r="M786" t="s">
        <v>30</v>
      </c>
    </row>
    <row r="787" spans="1:13" x14ac:dyDescent="0.2">
      <c r="A787" t="s">
        <v>13</v>
      </c>
      <c r="B787" t="s">
        <v>14</v>
      </c>
      <c r="C787" t="s">
        <v>23</v>
      </c>
      <c r="D787" t="s">
        <v>37</v>
      </c>
      <c r="F787" t="s">
        <v>18</v>
      </c>
      <c r="G787" t="s">
        <v>18</v>
      </c>
      <c r="H787" t="s">
        <v>272</v>
      </c>
      <c r="I787" t="s">
        <v>20</v>
      </c>
      <c r="J787" t="s">
        <v>29</v>
      </c>
      <c r="M787" t="s">
        <v>36</v>
      </c>
    </row>
    <row r="788" spans="1:13" x14ac:dyDescent="0.2">
      <c r="A788" t="s">
        <v>13</v>
      </c>
      <c r="B788" t="s">
        <v>14</v>
      </c>
      <c r="C788" t="s">
        <v>23</v>
      </c>
      <c r="D788" t="s">
        <v>37</v>
      </c>
      <c r="F788" t="s">
        <v>18</v>
      </c>
      <c r="G788" t="s">
        <v>18</v>
      </c>
      <c r="H788" t="s">
        <v>272</v>
      </c>
      <c r="I788" t="s">
        <v>20</v>
      </c>
      <c r="J788" t="s">
        <v>21</v>
      </c>
      <c r="M788" t="s">
        <v>30</v>
      </c>
    </row>
    <row r="789" spans="1:13" x14ac:dyDescent="0.2">
      <c r="A789" t="s">
        <v>13</v>
      </c>
      <c r="B789" t="s">
        <v>14</v>
      </c>
      <c r="C789" t="s">
        <v>23</v>
      </c>
      <c r="D789" t="s">
        <v>37</v>
      </c>
      <c r="F789" t="s">
        <v>18</v>
      </c>
      <c r="G789" t="s">
        <v>18</v>
      </c>
      <c r="H789" t="s">
        <v>272</v>
      </c>
      <c r="I789" t="s">
        <v>41</v>
      </c>
      <c r="J789" t="s">
        <v>29</v>
      </c>
      <c r="M789" t="s">
        <v>1026</v>
      </c>
    </row>
    <row r="790" spans="1:13" x14ac:dyDescent="0.2">
      <c r="A790" t="s">
        <v>13</v>
      </c>
      <c r="B790" t="s">
        <v>14</v>
      </c>
      <c r="C790" t="s">
        <v>23</v>
      </c>
      <c r="D790" t="s">
        <v>37</v>
      </c>
      <c r="F790" t="s">
        <v>18</v>
      </c>
      <c r="G790" t="s">
        <v>18</v>
      </c>
      <c r="H790" t="s">
        <v>326</v>
      </c>
      <c r="I790" t="s">
        <v>49</v>
      </c>
      <c r="J790" t="s">
        <v>29</v>
      </c>
      <c r="M790" t="s">
        <v>36</v>
      </c>
    </row>
    <row r="791" spans="1:13" x14ac:dyDescent="0.2">
      <c r="A791" t="s">
        <v>13</v>
      </c>
      <c r="B791" t="s">
        <v>14</v>
      </c>
      <c r="C791" t="s">
        <v>23</v>
      </c>
      <c r="D791" t="s">
        <v>37</v>
      </c>
      <c r="F791" t="s">
        <v>18</v>
      </c>
      <c r="G791" t="s">
        <v>18</v>
      </c>
      <c r="H791" t="s">
        <v>326</v>
      </c>
      <c r="I791" t="s">
        <v>20</v>
      </c>
      <c r="J791" t="s">
        <v>29</v>
      </c>
      <c r="M791" t="s">
        <v>36</v>
      </c>
    </row>
    <row r="792" spans="1:13" x14ac:dyDescent="0.2">
      <c r="A792" t="s">
        <v>13</v>
      </c>
      <c r="B792" t="s">
        <v>14</v>
      </c>
      <c r="C792" t="s">
        <v>31</v>
      </c>
      <c r="D792" t="s">
        <v>32</v>
      </c>
      <c r="F792" t="s">
        <v>18</v>
      </c>
      <c r="G792" t="s">
        <v>18</v>
      </c>
      <c r="H792" t="s">
        <v>272</v>
      </c>
      <c r="I792" t="s">
        <v>41</v>
      </c>
      <c r="J792" t="s">
        <v>29</v>
      </c>
      <c r="M792" t="s">
        <v>36</v>
      </c>
    </row>
    <row r="793" spans="1:13" x14ac:dyDescent="0.2">
      <c r="A793" t="s">
        <v>13</v>
      </c>
      <c r="B793" t="s">
        <v>14</v>
      </c>
      <c r="C793" t="s">
        <v>31</v>
      </c>
      <c r="D793" t="s">
        <v>32</v>
      </c>
      <c r="F793" t="s">
        <v>18</v>
      </c>
      <c r="G793" t="s">
        <v>18</v>
      </c>
      <c r="H793" t="s">
        <v>326</v>
      </c>
      <c r="I793" t="s">
        <v>20</v>
      </c>
      <c r="J793" t="s">
        <v>751</v>
      </c>
      <c r="M793" t="s">
        <v>36</v>
      </c>
    </row>
    <row r="794" spans="1:13" x14ac:dyDescent="0.2">
      <c r="A794" t="s">
        <v>13</v>
      </c>
      <c r="B794" t="s">
        <v>14</v>
      </c>
      <c r="C794" t="s">
        <v>59</v>
      </c>
      <c r="D794" t="s">
        <v>63</v>
      </c>
      <c r="F794" t="s">
        <v>18</v>
      </c>
      <c r="G794" t="s">
        <v>18</v>
      </c>
      <c r="H794" t="s">
        <v>326</v>
      </c>
      <c r="I794" t="s">
        <v>41</v>
      </c>
      <c r="J794" t="s">
        <v>29</v>
      </c>
      <c r="M794" t="s">
        <v>36</v>
      </c>
    </row>
    <row r="795" spans="1:13" x14ac:dyDescent="0.2">
      <c r="A795" t="s">
        <v>13</v>
      </c>
      <c r="B795" t="s">
        <v>14</v>
      </c>
      <c r="C795" t="s">
        <v>31</v>
      </c>
      <c r="D795" t="s">
        <v>32</v>
      </c>
      <c r="F795" t="s">
        <v>18</v>
      </c>
      <c r="G795" t="s">
        <v>18</v>
      </c>
      <c r="H795" t="s">
        <v>326</v>
      </c>
      <c r="I795" t="s">
        <v>20</v>
      </c>
      <c r="J795" t="s">
        <v>29</v>
      </c>
      <c r="M795" t="s">
        <v>30</v>
      </c>
    </row>
    <row r="796" spans="1:13" x14ac:dyDescent="0.2">
      <c r="A796" t="s">
        <v>13</v>
      </c>
      <c r="B796" t="s">
        <v>14</v>
      </c>
      <c r="C796" t="s">
        <v>59</v>
      </c>
      <c r="D796" t="s">
        <v>63</v>
      </c>
      <c r="F796" t="s">
        <v>18</v>
      </c>
      <c r="G796" t="s">
        <v>18</v>
      </c>
      <c r="H796" t="s">
        <v>326</v>
      </c>
      <c r="I796" t="s">
        <v>20</v>
      </c>
      <c r="J796" t="s">
        <v>29</v>
      </c>
      <c r="M796" t="s">
        <v>30</v>
      </c>
    </row>
    <row r="797" spans="1:13" x14ac:dyDescent="0.2">
      <c r="A797" t="s">
        <v>13</v>
      </c>
      <c r="B797" t="s">
        <v>14</v>
      </c>
      <c r="C797" t="s">
        <v>23</v>
      </c>
      <c r="D797" t="s">
        <v>37</v>
      </c>
      <c r="F797" t="s">
        <v>18</v>
      </c>
      <c r="G797" t="s">
        <v>18</v>
      </c>
      <c r="H797" t="s">
        <v>326</v>
      </c>
      <c r="I797" t="s">
        <v>49</v>
      </c>
      <c r="J797" t="s">
        <v>29</v>
      </c>
      <c r="M797" t="s">
        <v>36</v>
      </c>
    </row>
    <row r="798" spans="1:13" x14ac:dyDescent="0.2">
      <c r="A798" t="s">
        <v>13</v>
      </c>
      <c r="B798" t="s">
        <v>14</v>
      </c>
      <c r="C798" t="s">
        <v>31</v>
      </c>
      <c r="D798" t="s">
        <v>32</v>
      </c>
      <c r="F798" t="s">
        <v>18</v>
      </c>
      <c r="G798" t="s">
        <v>18</v>
      </c>
      <c r="H798" t="s">
        <v>326</v>
      </c>
      <c r="I798" t="s">
        <v>20</v>
      </c>
      <c r="J798" t="s">
        <v>172</v>
      </c>
      <c r="M798" t="s">
        <v>30</v>
      </c>
    </row>
    <row r="799" spans="1:13" x14ac:dyDescent="0.2">
      <c r="A799" t="s">
        <v>13</v>
      </c>
      <c r="B799" t="s">
        <v>14</v>
      </c>
      <c r="C799" t="s">
        <v>23</v>
      </c>
      <c r="D799" t="s">
        <v>37</v>
      </c>
      <c r="F799" t="s">
        <v>18</v>
      </c>
      <c r="G799" t="s">
        <v>18</v>
      </c>
      <c r="H799" t="s">
        <v>326</v>
      </c>
      <c r="I799" t="s">
        <v>28</v>
      </c>
      <c r="J799" t="s">
        <v>29</v>
      </c>
      <c r="M799" t="s">
        <v>82</v>
      </c>
    </row>
    <row r="800" spans="1:13" x14ac:dyDescent="0.2">
      <c r="A800" t="s">
        <v>13</v>
      </c>
      <c r="B800" t="s">
        <v>14</v>
      </c>
      <c r="C800" t="s">
        <v>31</v>
      </c>
      <c r="D800" t="s">
        <v>32</v>
      </c>
      <c r="F800" t="s">
        <v>18</v>
      </c>
      <c r="G800" t="s">
        <v>18</v>
      </c>
      <c r="H800" t="s">
        <v>326</v>
      </c>
      <c r="I800" t="s">
        <v>49</v>
      </c>
      <c r="J800" t="s">
        <v>29</v>
      </c>
      <c r="M800" t="s">
        <v>36</v>
      </c>
    </row>
    <row r="801" spans="1:13" x14ac:dyDescent="0.2">
      <c r="A801" t="s">
        <v>13</v>
      </c>
      <c r="B801" t="s">
        <v>14</v>
      </c>
      <c r="C801" t="s">
        <v>59</v>
      </c>
      <c r="D801" t="s">
        <v>63</v>
      </c>
      <c r="F801" t="s">
        <v>18</v>
      </c>
      <c r="G801" t="s">
        <v>18</v>
      </c>
      <c r="H801" t="s">
        <v>326</v>
      </c>
      <c r="I801" t="s">
        <v>20</v>
      </c>
      <c r="J801" t="s">
        <v>29</v>
      </c>
      <c r="M801" t="s">
        <v>30</v>
      </c>
    </row>
    <row r="802" spans="1:13" x14ac:dyDescent="0.2">
      <c r="A802" t="s">
        <v>13</v>
      </c>
      <c r="B802" t="s">
        <v>14</v>
      </c>
      <c r="C802" t="s">
        <v>59</v>
      </c>
      <c r="D802" t="s">
        <v>63</v>
      </c>
      <c r="F802" t="s">
        <v>18</v>
      </c>
      <c r="G802" t="s">
        <v>18</v>
      </c>
      <c r="H802" t="s">
        <v>326</v>
      </c>
      <c r="I802" t="s">
        <v>20</v>
      </c>
      <c r="J802" t="s">
        <v>74</v>
      </c>
      <c r="M802" t="s">
        <v>30</v>
      </c>
    </row>
    <row r="803" spans="1:13" x14ac:dyDescent="0.2">
      <c r="A803" t="s">
        <v>13</v>
      </c>
      <c r="B803" t="s">
        <v>14</v>
      </c>
      <c r="C803" t="s">
        <v>23</v>
      </c>
      <c r="D803" t="s">
        <v>37</v>
      </c>
      <c r="F803" t="s">
        <v>18</v>
      </c>
      <c r="G803" t="s">
        <v>18</v>
      </c>
      <c r="H803" t="s">
        <v>326</v>
      </c>
      <c r="I803" t="s">
        <v>49</v>
      </c>
      <c r="J803" t="s">
        <v>29</v>
      </c>
      <c r="M803" t="s">
        <v>30</v>
      </c>
    </row>
    <row r="804" spans="1:13" x14ac:dyDescent="0.2">
      <c r="A804" t="s">
        <v>13</v>
      </c>
      <c r="B804" t="s">
        <v>14</v>
      </c>
      <c r="C804" t="s">
        <v>59</v>
      </c>
      <c r="D804" t="s">
        <v>63</v>
      </c>
      <c r="F804" t="s">
        <v>18</v>
      </c>
      <c r="G804" t="s">
        <v>18</v>
      </c>
      <c r="H804" t="s">
        <v>326</v>
      </c>
      <c r="I804" t="s">
        <v>20</v>
      </c>
      <c r="J804" t="s">
        <v>29</v>
      </c>
      <c r="M804" t="s">
        <v>36</v>
      </c>
    </row>
    <row r="805" spans="1:13" x14ac:dyDescent="0.2">
      <c r="A805" t="s">
        <v>13</v>
      </c>
      <c r="B805" t="s">
        <v>14</v>
      </c>
      <c r="C805" t="s">
        <v>31</v>
      </c>
      <c r="D805" t="s">
        <v>32</v>
      </c>
      <c r="F805" t="s">
        <v>18</v>
      </c>
      <c r="G805" t="s">
        <v>18</v>
      </c>
      <c r="H805" t="s">
        <v>326</v>
      </c>
      <c r="I805" t="s">
        <v>28</v>
      </c>
      <c r="J805" t="s">
        <v>29</v>
      </c>
      <c r="M805" t="s">
        <v>36</v>
      </c>
    </row>
    <row r="806" spans="1:13" x14ac:dyDescent="0.2">
      <c r="A806" t="s">
        <v>13</v>
      </c>
      <c r="B806" t="s">
        <v>14</v>
      </c>
      <c r="C806" t="s">
        <v>23</v>
      </c>
      <c r="D806" t="s">
        <v>37</v>
      </c>
      <c r="F806" t="s">
        <v>18</v>
      </c>
      <c r="G806" t="s">
        <v>18</v>
      </c>
      <c r="H806" t="s">
        <v>354</v>
      </c>
      <c r="I806" t="s">
        <v>20</v>
      </c>
      <c r="J806" t="s">
        <v>29</v>
      </c>
      <c r="M806" t="s">
        <v>36</v>
      </c>
    </row>
    <row r="807" spans="1:13" x14ac:dyDescent="0.2">
      <c r="A807" t="s">
        <v>13</v>
      </c>
      <c r="B807" t="s">
        <v>14</v>
      </c>
      <c r="C807" t="s">
        <v>59</v>
      </c>
      <c r="D807" t="s">
        <v>63</v>
      </c>
      <c r="F807" t="s">
        <v>18</v>
      </c>
      <c r="G807" t="s">
        <v>18</v>
      </c>
      <c r="H807" t="s">
        <v>326</v>
      </c>
      <c r="I807" t="s">
        <v>20</v>
      </c>
      <c r="J807" t="s">
        <v>29</v>
      </c>
      <c r="M807" t="s">
        <v>30</v>
      </c>
    </row>
    <row r="808" spans="1:13" x14ac:dyDescent="0.2">
      <c r="A808" t="s">
        <v>13</v>
      </c>
      <c r="B808" t="s">
        <v>14</v>
      </c>
      <c r="C808" t="s">
        <v>23</v>
      </c>
      <c r="D808" t="s">
        <v>37</v>
      </c>
      <c r="F808" t="s">
        <v>18</v>
      </c>
      <c r="G808" t="s">
        <v>18</v>
      </c>
      <c r="H808" t="s">
        <v>326</v>
      </c>
      <c r="I808" t="s">
        <v>20</v>
      </c>
      <c r="J808" t="s">
        <v>29</v>
      </c>
      <c r="M808" t="s">
        <v>30</v>
      </c>
    </row>
    <row r="809" spans="1:13" x14ac:dyDescent="0.2">
      <c r="A809" t="s">
        <v>13</v>
      </c>
      <c r="B809" t="s">
        <v>14</v>
      </c>
      <c r="C809" t="s">
        <v>23</v>
      </c>
      <c r="D809" t="s">
        <v>37</v>
      </c>
      <c r="F809" t="s">
        <v>18</v>
      </c>
      <c r="G809" t="s">
        <v>18</v>
      </c>
      <c r="H809" t="s">
        <v>354</v>
      </c>
      <c r="I809" t="s">
        <v>20</v>
      </c>
      <c r="J809" t="s">
        <v>29</v>
      </c>
      <c r="M809" t="s">
        <v>36</v>
      </c>
    </row>
    <row r="810" spans="1:13" x14ac:dyDescent="0.2">
      <c r="A810" t="s">
        <v>13</v>
      </c>
      <c r="B810" t="s">
        <v>14</v>
      </c>
      <c r="C810" t="s">
        <v>31</v>
      </c>
      <c r="D810" t="s">
        <v>32</v>
      </c>
      <c r="F810" t="s">
        <v>18</v>
      </c>
      <c r="G810" t="s">
        <v>18</v>
      </c>
      <c r="H810" t="s">
        <v>354</v>
      </c>
      <c r="I810" t="s">
        <v>28</v>
      </c>
      <c r="J810" t="s">
        <v>29</v>
      </c>
      <c r="M810" t="s">
        <v>36</v>
      </c>
    </row>
    <row r="811" spans="1:13" x14ac:dyDescent="0.2">
      <c r="A811" t="s">
        <v>13</v>
      </c>
      <c r="B811" t="s">
        <v>14</v>
      </c>
      <c r="C811" t="s">
        <v>59</v>
      </c>
      <c r="D811" t="s">
        <v>63</v>
      </c>
      <c r="F811" t="s">
        <v>18</v>
      </c>
      <c r="G811" t="s">
        <v>18</v>
      </c>
      <c r="H811" t="s">
        <v>382</v>
      </c>
      <c r="I811" t="s">
        <v>20</v>
      </c>
      <c r="J811" t="s">
        <v>29</v>
      </c>
      <c r="M811" t="s">
        <v>36</v>
      </c>
    </row>
    <row r="812" spans="1:13" x14ac:dyDescent="0.2">
      <c r="A812" t="s">
        <v>13</v>
      </c>
      <c r="B812" t="s">
        <v>14</v>
      </c>
      <c r="C812" t="s">
        <v>23</v>
      </c>
      <c r="D812" t="s">
        <v>37</v>
      </c>
      <c r="F812" t="s">
        <v>18</v>
      </c>
      <c r="G812" t="s">
        <v>18</v>
      </c>
      <c r="H812" t="s">
        <v>354</v>
      </c>
      <c r="I812" t="s">
        <v>20</v>
      </c>
      <c r="J812" t="s">
        <v>29</v>
      </c>
      <c r="M812" t="s">
        <v>30</v>
      </c>
    </row>
    <row r="813" spans="1:13" x14ac:dyDescent="0.2">
      <c r="A813" t="s">
        <v>13</v>
      </c>
      <c r="B813" t="s">
        <v>14</v>
      </c>
      <c r="C813" t="s">
        <v>23</v>
      </c>
      <c r="D813" t="s">
        <v>37</v>
      </c>
      <c r="F813" t="s">
        <v>18</v>
      </c>
      <c r="G813" t="s">
        <v>18</v>
      </c>
      <c r="H813" t="s">
        <v>382</v>
      </c>
      <c r="I813" t="s">
        <v>41</v>
      </c>
      <c r="J813" t="s">
        <v>21</v>
      </c>
      <c r="M813" t="s">
        <v>30</v>
      </c>
    </row>
    <row r="814" spans="1:13" x14ac:dyDescent="0.2">
      <c r="A814" t="s">
        <v>13</v>
      </c>
      <c r="B814" t="s">
        <v>14</v>
      </c>
      <c r="C814" t="s">
        <v>31</v>
      </c>
      <c r="D814" t="s">
        <v>32</v>
      </c>
      <c r="F814" t="s">
        <v>18</v>
      </c>
      <c r="G814" t="s">
        <v>18</v>
      </c>
      <c r="H814" t="s">
        <v>382</v>
      </c>
      <c r="I814" t="s">
        <v>20</v>
      </c>
      <c r="J814" t="s">
        <v>21</v>
      </c>
      <c r="M814" t="s">
        <v>30</v>
      </c>
    </row>
    <row r="815" spans="1:13" x14ac:dyDescent="0.2">
      <c r="A815" t="s">
        <v>13</v>
      </c>
      <c r="B815" t="s">
        <v>14</v>
      </c>
      <c r="C815" t="s">
        <v>23</v>
      </c>
      <c r="D815" t="s">
        <v>37</v>
      </c>
      <c r="F815" t="s">
        <v>18</v>
      </c>
      <c r="G815" t="s">
        <v>18</v>
      </c>
      <c r="H815" t="s">
        <v>382</v>
      </c>
      <c r="I815" t="s">
        <v>49</v>
      </c>
      <c r="J815" t="s">
        <v>29</v>
      </c>
      <c r="M815" t="s">
        <v>30</v>
      </c>
    </row>
    <row r="816" spans="1:13" x14ac:dyDescent="0.2">
      <c r="A816" t="s">
        <v>13</v>
      </c>
      <c r="B816" t="s">
        <v>14</v>
      </c>
      <c r="C816" t="s">
        <v>23</v>
      </c>
      <c r="D816" t="s">
        <v>37</v>
      </c>
      <c r="F816" t="s">
        <v>18</v>
      </c>
      <c r="G816" t="s">
        <v>18</v>
      </c>
      <c r="H816" t="s">
        <v>382</v>
      </c>
      <c r="I816" t="s">
        <v>49</v>
      </c>
      <c r="J816" t="s">
        <v>29</v>
      </c>
      <c r="M816" t="s">
        <v>30</v>
      </c>
    </row>
    <row r="817" spans="1:13" x14ac:dyDescent="0.2">
      <c r="A817" t="s">
        <v>13</v>
      </c>
      <c r="B817" t="s">
        <v>14</v>
      </c>
      <c r="C817" t="s">
        <v>31</v>
      </c>
      <c r="D817" t="s">
        <v>32</v>
      </c>
      <c r="F817" t="s">
        <v>18</v>
      </c>
      <c r="G817" t="s">
        <v>18</v>
      </c>
      <c r="H817" t="s">
        <v>382</v>
      </c>
      <c r="I817" t="s">
        <v>41</v>
      </c>
      <c r="J817" t="s">
        <v>21</v>
      </c>
      <c r="M817" t="s">
        <v>30</v>
      </c>
    </row>
    <row r="818" spans="1:13" x14ac:dyDescent="0.2">
      <c r="A818" t="s">
        <v>13</v>
      </c>
      <c r="B818" t="s">
        <v>14</v>
      </c>
      <c r="C818" t="s">
        <v>23</v>
      </c>
      <c r="D818" t="s">
        <v>37</v>
      </c>
      <c r="F818" t="s">
        <v>18</v>
      </c>
      <c r="G818" t="s">
        <v>18</v>
      </c>
      <c r="H818" t="s">
        <v>382</v>
      </c>
      <c r="I818" t="s">
        <v>49</v>
      </c>
      <c r="J818" t="s">
        <v>21</v>
      </c>
      <c r="M818" t="s">
        <v>30</v>
      </c>
    </row>
    <row r="819" spans="1:13" x14ac:dyDescent="0.2">
      <c r="A819" t="s">
        <v>13</v>
      </c>
      <c r="B819" t="s">
        <v>14</v>
      </c>
      <c r="C819" t="s">
        <v>31</v>
      </c>
      <c r="D819" t="s">
        <v>32</v>
      </c>
      <c r="F819" t="s">
        <v>18</v>
      </c>
      <c r="G819" t="s">
        <v>18</v>
      </c>
      <c r="H819" t="s">
        <v>382</v>
      </c>
      <c r="I819" t="s">
        <v>20</v>
      </c>
      <c r="J819" t="s">
        <v>29</v>
      </c>
      <c r="M819" t="s">
        <v>30</v>
      </c>
    </row>
    <row r="820" spans="1:13" x14ac:dyDescent="0.2">
      <c r="A820" t="s">
        <v>13</v>
      </c>
      <c r="B820" t="s">
        <v>14</v>
      </c>
      <c r="C820" t="s">
        <v>23</v>
      </c>
      <c r="D820" t="s">
        <v>37</v>
      </c>
      <c r="F820" t="s">
        <v>18</v>
      </c>
      <c r="G820" t="s">
        <v>18</v>
      </c>
      <c r="H820" t="s">
        <v>382</v>
      </c>
      <c r="I820" t="s">
        <v>20</v>
      </c>
      <c r="J820" t="s">
        <v>29</v>
      </c>
      <c r="M820" t="s">
        <v>30</v>
      </c>
    </row>
    <row r="821" spans="1:13" x14ac:dyDescent="0.2">
      <c r="A821" t="s">
        <v>13</v>
      </c>
      <c r="B821" t="s">
        <v>14</v>
      </c>
      <c r="C821" t="s">
        <v>31</v>
      </c>
      <c r="D821" t="s">
        <v>32</v>
      </c>
      <c r="F821" t="s">
        <v>18</v>
      </c>
      <c r="G821" t="s">
        <v>18</v>
      </c>
      <c r="H821" t="s">
        <v>394</v>
      </c>
      <c r="I821" t="s">
        <v>20</v>
      </c>
      <c r="J821" t="s">
        <v>29</v>
      </c>
      <c r="M821" t="s">
        <v>30</v>
      </c>
    </row>
    <row r="822" spans="1:13" x14ac:dyDescent="0.2">
      <c r="A822" t="s">
        <v>13</v>
      </c>
      <c r="B822" t="s">
        <v>14</v>
      </c>
      <c r="C822" t="s">
        <v>23</v>
      </c>
      <c r="D822" t="s">
        <v>37</v>
      </c>
      <c r="F822" t="s">
        <v>18</v>
      </c>
      <c r="G822" t="s">
        <v>18</v>
      </c>
      <c r="H822" t="s">
        <v>387</v>
      </c>
      <c r="I822" t="s">
        <v>20</v>
      </c>
      <c r="J822" t="s">
        <v>29</v>
      </c>
      <c r="M822" t="s">
        <v>36</v>
      </c>
    </row>
    <row r="823" spans="1:13" x14ac:dyDescent="0.2">
      <c r="A823" t="s">
        <v>13</v>
      </c>
      <c r="B823" t="s">
        <v>14</v>
      </c>
      <c r="C823" t="s">
        <v>23</v>
      </c>
      <c r="D823" t="s">
        <v>37</v>
      </c>
      <c r="F823" t="s">
        <v>18</v>
      </c>
      <c r="G823" t="s">
        <v>18</v>
      </c>
      <c r="H823" t="s">
        <v>394</v>
      </c>
      <c r="I823" t="s">
        <v>41</v>
      </c>
      <c r="J823" t="s">
        <v>29</v>
      </c>
      <c r="M823" t="s">
        <v>36</v>
      </c>
    </row>
    <row r="824" spans="1:13" x14ac:dyDescent="0.2">
      <c r="A824" t="s">
        <v>13</v>
      </c>
      <c r="B824" t="s">
        <v>14</v>
      </c>
      <c r="C824" t="s">
        <v>23</v>
      </c>
      <c r="D824" t="s">
        <v>37</v>
      </c>
      <c r="F824" t="s">
        <v>18</v>
      </c>
      <c r="G824" t="s">
        <v>18</v>
      </c>
      <c r="H824" t="s">
        <v>394</v>
      </c>
      <c r="I824" t="s">
        <v>49</v>
      </c>
      <c r="J824" t="s">
        <v>29</v>
      </c>
      <c r="M824" t="s">
        <v>30</v>
      </c>
    </row>
    <row r="825" spans="1:13" x14ac:dyDescent="0.2">
      <c r="A825" t="s">
        <v>13</v>
      </c>
      <c r="B825" t="s">
        <v>14</v>
      </c>
      <c r="C825" t="s">
        <v>23</v>
      </c>
      <c r="D825" t="s">
        <v>37</v>
      </c>
      <c r="F825" t="s">
        <v>18</v>
      </c>
      <c r="G825" t="s">
        <v>18</v>
      </c>
      <c r="H825" t="s">
        <v>394</v>
      </c>
      <c r="I825" t="s">
        <v>20</v>
      </c>
      <c r="J825" t="s">
        <v>29</v>
      </c>
      <c r="M825" t="s">
        <v>30</v>
      </c>
    </row>
    <row r="826" spans="1:13" x14ac:dyDescent="0.2">
      <c r="A826" t="s">
        <v>13</v>
      </c>
      <c r="B826" t="s">
        <v>14</v>
      </c>
      <c r="C826" t="s">
        <v>23</v>
      </c>
      <c r="D826" t="s">
        <v>37</v>
      </c>
      <c r="F826" t="s">
        <v>18</v>
      </c>
      <c r="G826" t="s">
        <v>18</v>
      </c>
      <c r="H826" t="s">
        <v>394</v>
      </c>
      <c r="I826" t="s">
        <v>49</v>
      </c>
      <c r="J826" t="s">
        <v>29</v>
      </c>
      <c r="M826" t="s">
        <v>30</v>
      </c>
    </row>
    <row r="827" spans="1:13" x14ac:dyDescent="0.2">
      <c r="A827" t="s">
        <v>13</v>
      </c>
      <c r="B827" t="s">
        <v>14</v>
      </c>
      <c r="C827" t="s">
        <v>23</v>
      </c>
      <c r="D827" t="s">
        <v>37</v>
      </c>
      <c r="F827" t="s">
        <v>18</v>
      </c>
      <c r="G827" t="s">
        <v>18</v>
      </c>
      <c r="H827" t="s">
        <v>387</v>
      </c>
      <c r="I827" t="s">
        <v>49</v>
      </c>
      <c r="J827" t="s">
        <v>29</v>
      </c>
      <c r="M827" t="s">
        <v>30</v>
      </c>
    </row>
    <row r="828" spans="1:13" x14ac:dyDescent="0.2">
      <c r="A828" t="s">
        <v>13</v>
      </c>
      <c r="B828" t="s">
        <v>14</v>
      </c>
      <c r="C828" t="s">
        <v>23</v>
      </c>
      <c r="D828" t="s">
        <v>37</v>
      </c>
      <c r="F828" t="s">
        <v>18</v>
      </c>
      <c r="G828" t="s">
        <v>18</v>
      </c>
      <c r="H828" t="s">
        <v>387</v>
      </c>
      <c r="I828" t="s">
        <v>20</v>
      </c>
      <c r="J828" t="s">
        <v>29</v>
      </c>
      <c r="M828" t="s">
        <v>30</v>
      </c>
    </row>
    <row r="829" spans="1:13" x14ac:dyDescent="0.2">
      <c r="A829" t="s">
        <v>13</v>
      </c>
      <c r="B829" t="s">
        <v>14</v>
      </c>
      <c r="C829" t="s">
        <v>23</v>
      </c>
      <c r="D829" t="s">
        <v>1292</v>
      </c>
      <c r="F829" t="s">
        <v>18</v>
      </c>
      <c r="G829" t="s">
        <v>18</v>
      </c>
      <c r="H829" t="s">
        <v>387</v>
      </c>
      <c r="I829" t="s">
        <v>49</v>
      </c>
      <c r="J829" t="s">
        <v>29</v>
      </c>
      <c r="M829" t="s">
        <v>36</v>
      </c>
    </row>
    <row r="830" spans="1:13" x14ac:dyDescent="0.2">
      <c r="A830" t="s">
        <v>13</v>
      </c>
      <c r="B830" t="s">
        <v>14</v>
      </c>
      <c r="C830" t="s">
        <v>23</v>
      </c>
      <c r="D830" t="s">
        <v>37</v>
      </c>
      <c r="F830" t="s">
        <v>18</v>
      </c>
      <c r="G830" t="s">
        <v>18</v>
      </c>
      <c r="H830" t="s">
        <v>387</v>
      </c>
      <c r="I830" t="s">
        <v>20</v>
      </c>
      <c r="J830" t="s">
        <v>29</v>
      </c>
      <c r="M830" t="s">
        <v>30</v>
      </c>
    </row>
    <row r="831" spans="1:13" x14ac:dyDescent="0.2">
      <c r="A831" t="s">
        <v>13</v>
      </c>
      <c r="B831" t="s">
        <v>14</v>
      </c>
      <c r="C831" t="s">
        <v>23</v>
      </c>
      <c r="D831" t="s">
        <v>37</v>
      </c>
      <c r="F831" t="s">
        <v>18</v>
      </c>
      <c r="G831" t="s">
        <v>18</v>
      </c>
      <c r="H831" t="s">
        <v>1293</v>
      </c>
      <c r="I831" t="s">
        <v>20</v>
      </c>
      <c r="J831" t="s">
        <v>29</v>
      </c>
      <c r="M831" t="s">
        <v>30</v>
      </c>
    </row>
    <row r="832" spans="1:13" x14ac:dyDescent="0.2">
      <c r="A832" t="s">
        <v>13</v>
      </c>
      <c r="B832" t="s">
        <v>14</v>
      </c>
      <c r="C832" t="s">
        <v>23</v>
      </c>
      <c r="D832" t="s">
        <v>37</v>
      </c>
      <c r="F832" t="s">
        <v>18</v>
      </c>
      <c r="G832" t="s">
        <v>18</v>
      </c>
      <c r="H832" t="s">
        <v>1293</v>
      </c>
      <c r="I832" t="s">
        <v>49</v>
      </c>
      <c r="J832" t="s">
        <v>29</v>
      </c>
      <c r="M832" t="s">
        <v>36</v>
      </c>
    </row>
    <row r="833" spans="1:13" x14ac:dyDescent="0.2">
      <c r="A833" t="s">
        <v>13</v>
      </c>
      <c r="B833" t="s">
        <v>14</v>
      </c>
      <c r="C833" t="s">
        <v>31</v>
      </c>
      <c r="D833" t="s">
        <v>32</v>
      </c>
      <c r="F833" t="s">
        <v>18</v>
      </c>
      <c r="G833" t="s">
        <v>18</v>
      </c>
      <c r="H833" t="s">
        <v>412</v>
      </c>
      <c r="I833" t="s">
        <v>20</v>
      </c>
      <c r="J833" t="s">
        <v>29</v>
      </c>
      <c r="M833" t="s">
        <v>30</v>
      </c>
    </row>
    <row r="834" spans="1:13" x14ac:dyDescent="0.2">
      <c r="A834" t="s">
        <v>13</v>
      </c>
      <c r="B834" t="s">
        <v>14</v>
      </c>
      <c r="C834" t="s">
        <v>23</v>
      </c>
      <c r="D834" t="s">
        <v>37</v>
      </c>
      <c r="F834" t="s">
        <v>18</v>
      </c>
      <c r="G834" t="s">
        <v>18</v>
      </c>
      <c r="H834" t="s">
        <v>416</v>
      </c>
      <c r="I834" t="s">
        <v>49</v>
      </c>
      <c r="J834" t="s">
        <v>29</v>
      </c>
      <c r="M834" t="s">
        <v>30</v>
      </c>
    </row>
    <row r="835" spans="1:13" x14ac:dyDescent="0.2">
      <c r="A835" t="s">
        <v>13</v>
      </c>
      <c r="B835" t="s">
        <v>14</v>
      </c>
      <c r="C835" t="s">
        <v>31</v>
      </c>
      <c r="D835" t="s">
        <v>32</v>
      </c>
      <c r="F835" t="s">
        <v>18</v>
      </c>
      <c r="G835" t="s">
        <v>18</v>
      </c>
      <c r="H835" t="s">
        <v>425</v>
      </c>
      <c r="I835" t="s">
        <v>49</v>
      </c>
      <c r="J835" t="s">
        <v>29</v>
      </c>
      <c r="M835" t="s">
        <v>30</v>
      </c>
    </row>
    <row r="836" spans="1:13" x14ac:dyDescent="0.2">
      <c r="A836" t="s">
        <v>13</v>
      </c>
      <c r="B836" t="s">
        <v>14</v>
      </c>
      <c r="C836" t="s">
        <v>23</v>
      </c>
      <c r="D836" t="s">
        <v>37</v>
      </c>
      <c r="F836" t="s">
        <v>18</v>
      </c>
      <c r="G836" t="s">
        <v>18</v>
      </c>
      <c r="H836" t="s">
        <v>425</v>
      </c>
      <c r="I836" t="s">
        <v>49</v>
      </c>
      <c r="J836" t="s">
        <v>29</v>
      </c>
      <c r="M836" t="s">
        <v>30</v>
      </c>
    </row>
    <row r="837" spans="1:13" x14ac:dyDescent="0.2">
      <c r="A837" t="s">
        <v>13</v>
      </c>
      <c r="B837" t="s">
        <v>14</v>
      </c>
      <c r="C837" t="s">
        <v>31</v>
      </c>
      <c r="D837" t="s">
        <v>32</v>
      </c>
      <c r="F837" t="s">
        <v>18</v>
      </c>
      <c r="G837" t="s">
        <v>18</v>
      </c>
      <c r="H837" t="s">
        <v>419</v>
      </c>
      <c r="I837" t="s">
        <v>49</v>
      </c>
      <c r="J837" t="s">
        <v>29</v>
      </c>
      <c r="M837" t="s">
        <v>30</v>
      </c>
    </row>
    <row r="838" spans="1:13" x14ac:dyDescent="0.2">
      <c r="A838" t="s">
        <v>13</v>
      </c>
      <c r="B838" t="s">
        <v>14</v>
      </c>
      <c r="C838" t="s">
        <v>59</v>
      </c>
      <c r="D838" t="s">
        <v>63</v>
      </c>
      <c r="F838" t="s">
        <v>18</v>
      </c>
      <c r="G838" t="s">
        <v>18</v>
      </c>
      <c r="H838" t="s">
        <v>425</v>
      </c>
      <c r="I838" t="s">
        <v>41</v>
      </c>
      <c r="J838" t="s">
        <v>29</v>
      </c>
      <c r="M838" t="s">
        <v>30</v>
      </c>
    </row>
    <row r="839" spans="1:13" x14ac:dyDescent="0.2">
      <c r="A839" t="s">
        <v>13</v>
      </c>
      <c r="B839" t="s">
        <v>14</v>
      </c>
      <c r="C839" t="s">
        <v>23</v>
      </c>
      <c r="D839" t="s">
        <v>37</v>
      </c>
      <c r="F839" t="s">
        <v>18</v>
      </c>
      <c r="G839" t="s">
        <v>18</v>
      </c>
      <c r="H839" t="s">
        <v>419</v>
      </c>
      <c r="I839" t="s">
        <v>28</v>
      </c>
      <c r="J839" t="s">
        <v>29</v>
      </c>
      <c r="M839" t="s">
        <v>30</v>
      </c>
    </row>
    <row r="840" spans="1:13" x14ac:dyDescent="0.2">
      <c r="A840" t="s">
        <v>13</v>
      </c>
      <c r="B840" t="s">
        <v>14</v>
      </c>
      <c r="C840" t="s">
        <v>31</v>
      </c>
      <c r="D840" t="s">
        <v>32</v>
      </c>
      <c r="F840" t="s">
        <v>18</v>
      </c>
      <c r="G840" t="s">
        <v>18</v>
      </c>
      <c r="H840" t="s">
        <v>419</v>
      </c>
      <c r="I840" t="s">
        <v>28</v>
      </c>
      <c r="J840" t="s">
        <v>21</v>
      </c>
      <c r="M840" t="s">
        <v>30</v>
      </c>
    </row>
    <row r="841" spans="1:13" x14ac:dyDescent="0.2">
      <c r="A841" t="s">
        <v>13</v>
      </c>
      <c r="B841" t="s">
        <v>14</v>
      </c>
      <c r="C841" t="s">
        <v>23</v>
      </c>
      <c r="D841" t="s">
        <v>37</v>
      </c>
      <c r="F841" t="s">
        <v>18</v>
      </c>
      <c r="G841" t="s">
        <v>18</v>
      </c>
      <c r="H841" t="s">
        <v>419</v>
      </c>
      <c r="I841" t="s">
        <v>49</v>
      </c>
      <c r="J841" t="s">
        <v>29</v>
      </c>
      <c r="M841" t="s">
        <v>36</v>
      </c>
    </row>
    <row r="842" spans="1:13" x14ac:dyDescent="0.2">
      <c r="A842" t="s">
        <v>13</v>
      </c>
      <c r="B842" t="s">
        <v>14</v>
      </c>
      <c r="C842" t="s">
        <v>59</v>
      </c>
      <c r="D842" t="s">
        <v>63</v>
      </c>
      <c r="F842" t="s">
        <v>18</v>
      </c>
      <c r="G842" t="s">
        <v>18</v>
      </c>
      <c r="H842" t="s">
        <v>425</v>
      </c>
      <c r="I842" t="s">
        <v>20</v>
      </c>
      <c r="J842" t="s">
        <v>29</v>
      </c>
      <c r="M842" t="s">
        <v>36</v>
      </c>
    </row>
    <row r="843" spans="1:13" x14ac:dyDescent="0.2">
      <c r="A843" t="s">
        <v>13</v>
      </c>
      <c r="B843" t="s">
        <v>14</v>
      </c>
      <c r="C843" t="s">
        <v>31</v>
      </c>
      <c r="D843" t="s">
        <v>32</v>
      </c>
      <c r="F843" t="s">
        <v>18</v>
      </c>
      <c r="G843" t="s">
        <v>18</v>
      </c>
      <c r="H843" t="s">
        <v>419</v>
      </c>
      <c r="I843" t="s">
        <v>49</v>
      </c>
      <c r="J843" t="s">
        <v>29</v>
      </c>
      <c r="M843" t="s">
        <v>36</v>
      </c>
    </row>
    <row r="844" spans="1:13" x14ac:dyDescent="0.2">
      <c r="A844" t="s">
        <v>13</v>
      </c>
      <c r="B844" t="s">
        <v>14</v>
      </c>
      <c r="C844" t="s">
        <v>59</v>
      </c>
      <c r="D844" t="s">
        <v>63</v>
      </c>
      <c r="F844" t="s">
        <v>18</v>
      </c>
      <c r="G844" t="s">
        <v>18</v>
      </c>
      <c r="H844" t="s">
        <v>419</v>
      </c>
      <c r="I844" t="s">
        <v>41</v>
      </c>
      <c r="J844" t="s">
        <v>29</v>
      </c>
      <c r="M844" t="s">
        <v>36</v>
      </c>
    </row>
    <row r="845" spans="1:13" x14ac:dyDescent="0.2">
      <c r="A845" t="s">
        <v>13</v>
      </c>
      <c r="B845" t="s">
        <v>14</v>
      </c>
      <c r="C845" t="s">
        <v>59</v>
      </c>
      <c r="D845" t="s">
        <v>63</v>
      </c>
      <c r="F845" t="s">
        <v>18</v>
      </c>
      <c r="G845" t="s">
        <v>18</v>
      </c>
      <c r="H845" t="s">
        <v>419</v>
      </c>
      <c r="I845" t="s">
        <v>49</v>
      </c>
      <c r="J845" t="s">
        <v>29</v>
      </c>
      <c r="M845" t="s">
        <v>30</v>
      </c>
    </row>
    <row r="846" spans="1:13" x14ac:dyDescent="0.2">
      <c r="A846" t="s">
        <v>13</v>
      </c>
      <c r="B846" t="s">
        <v>14</v>
      </c>
      <c r="C846" t="s">
        <v>23</v>
      </c>
      <c r="D846" t="s">
        <v>37</v>
      </c>
      <c r="F846" t="s">
        <v>18</v>
      </c>
      <c r="G846" t="s">
        <v>18</v>
      </c>
      <c r="H846" t="s">
        <v>419</v>
      </c>
      <c r="I846" t="s">
        <v>49</v>
      </c>
      <c r="J846" t="s">
        <v>29</v>
      </c>
      <c r="M846" t="s">
        <v>30</v>
      </c>
    </row>
    <row r="847" spans="1:13" x14ac:dyDescent="0.2">
      <c r="A847" t="s">
        <v>13</v>
      </c>
      <c r="B847" t="s">
        <v>14</v>
      </c>
      <c r="C847" t="s">
        <v>23</v>
      </c>
      <c r="D847" t="s">
        <v>37</v>
      </c>
      <c r="F847" t="s">
        <v>18</v>
      </c>
      <c r="G847" t="s">
        <v>18</v>
      </c>
      <c r="H847" t="s">
        <v>419</v>
      </c>
      <c r="I847" t="s">
        <v>28</v>
      </c>
      <c r="J847" t="s">
        <v>29</v>
      </c>
      <c r="M847" t="s">
        <v>36</v>
      </c>
    </row>
    <row r="848" spans="1:13" x14ac:dyDescent="0.2">
      <c r="A848" t="s">
        <v>13</v>
      </c>
      <c r="B848" t="s">
        <v>14</v>
      </c>
      <c r="C848" t="s">
        <v>23</v>
      </c>
      <c r="D848" t="s">
        <v>37</v>
      </c>
      <c r="F848" t="s">
        <v>18</v>
      </c>
      <c r="G848" t="s">
        <v>18</v>
      </c>
      <c r="H848" t="s">
        <v>425</v>
      </c>
      <c r="I848" t="s">
        <v>28</v>
      </c>
      <c r="J848" t="s">
        <v>54</v>
      </c>
      <c r="M848" t="s">
        <v>30</v>
      </c>
    </row>
    <row r="849" spans="1:13" x14ac:dyDescent="0.2">
      <c r="A849" t="s">
        <v>13</v>
      </c>
      <c r="B849" t="s">
        <v>14</v>
      </c>
      <c r="C849" t="s">
        <v>23</v>
      </c>
      <c r="D849" t="s">
        <v>37</v>
      </c>
      <c r="F849" t="s">
        <v>18</v>
      </c>
      <c r="G849" t="s">
        <v>18</v>
      </c>
      <c r="H849" t="s">
        <v>425</v>
      </c>
      <c r="I849" t="s">
        <v>49</v>
      </c>
      <c r="J849" t="s">
        <v>29</v>
      </c>
      <c r="M849" t="s">
        <v>36</v>
      </c>
    </row>
    <row r="850" spans="1:13" x14ac:dyDescent="0.2">
      <c r="A850" t="s">
        <v>13</v>
      </c>
      <c r="B850" t="s">
        <v>14</v>
      </c>
      <c r="C850" t="s">
        <v>23</v>
      </c>
      <c r="D850" t="s">
        <v>37</v>
      </c>
      <c r="F850" t="s">
        <v>18</v>
      </c>
      <c r="G850" t="s">
        <v>18</v>
      </c>
      <c r="H850" t="s">
        <v>419</v>
      </c>
      <c r="I850" t="s">
        <v>49</v>
      </c>
      <c r="J850" t="s">
        <v>29</v>
      </c>
      <c r="M850" t="s">
        <v>30</v>
      </c>
    </row>
    <row r="851" spans="1:13" x14ac:dyDescent="0.2">
      <c r="A851" t="s">
        <v>13</v>
      </c>
      <c r="B851" t="s">
        <v>14</v>
      </c>
      <c r="C851" t="s">
        <v>23</v>
      </c>
      <c r="D851" t="s">
        <v>37</v>
      </c>
      <c r="F851" t="s">
        <v>18</v>
      </c>
      <c r="G851" t="s">
        <v>18</v>
      </c>
      <c r="H851" t="s">
        <v>419</v>
      </c>
      <c r="I851" t="s">
        <v>20</v>
      </c>
      <c r="J851" t="s">
        <v>21</v>
      </c>
      <c r="M851" t="s">
        <v>36</v>
      </c>
    </row>
    <row r="852" spans="1:13" x14ac:dyDescent="0.2">
      <c r="A852" t="s">
        <v>13</v>
      </c>
      <c r="B852" t="s">
        <v>14</v>
      </c>
      <c r="C852" t="s">
        <v>31</v>
      </c>
      <c r="D852" t="s">
        <v>32</v>
      </c>
      <c r="F852" t="s">
        <v>18</v>
      </c>
      <c r="G852" t="s">
        <v>18</v>
      </c>
      <c r="H852" t="s">
        <v>425</v>
      </c>
      <c r="I852" t="s">
        <v>20</v>
      </c>
      <c r="J852" t="s">
        <v>29</v>
      </c>
      <c r="M852" t="s">
        <v>36</v>
      </c>
    </row>
    <row r="853" spans="1:13" x14ac:dyDescent="0.2">
      <c r="A853" t="s">
        <v>13</v>
      </c>
      <c r="B853" t="s">
        <v>14</v>
      </c>
      <c r="C853" t="s">
        <v>23</v>
      </c>
      <c r="D853" t="s">
        <v>37</v>
      </c>
      <c r="F853" t="s">
        <v>18</v>
      </c>
      <c r="G853" t="s">
        <v>18</v>
      </c>
      <c r="H853" t="s">
        <v>425</v>
      </c>
      <c r="I853" t="s">
        <v>20</v>
      </c>
      <c r="J853" t="s">
        <v>29</v>
      </c>
      <c r="M853" t="s">
        <v>30</v>
      </c>
    </row>
    <row r="854" spans="1:13" x14ac:dyDescent="0.2">
      <c r="A854" t="s">
        <v>13</v>
      </c>
      <c r="B854" t="s">
        <v>14</v>
      </c>
      <c r="C854" t="s">
        <v>31</v>
      </c>
      <c r="D854" t="s">
        <v>32</v>
      </c>
      <c r="F854" t="s">
        <v>18</v>
      </c>
      <c r="G854" t="s">
        <v>18</v>
      </c>
      <c r="H854" t="s">
        <v>427</v>
      </c>
      <c r="I854" t="s">
        <v>20</v>
      </c>
      <c r="J854" t="s">
        <v>29</v>
      </c>
      <c r="M854" t="s">
        <v>36</v>
      </c>
    </row>
    <row r="855" spans="1:13" x14ac:dyDescent="0.2">
      <c r="A855" t="s">
        <v>13</v>
      </c>
      <c r="B855" t="s">
        <v>14</v>
      </c>
      <c r="C855" t="s">
        <v>23</v>
      </c>
      <c r="D855" t="s">
        <v>37</v>
      </c>
      <c r="F855" t="s">
        <v>18</v>
      </c>
      <c r="G855" t="s">
        <v>18</v>
      </c>
      <c r="H855" t="s">
        <v>425</v>
      </c>
      <c r="I855" t="s">
        <v>41</v>
      </c>
      <c r="J855" t="s">
        <v>29</v>
      </c>
      <c r="M855" t="s">
        <v>30</v>
      </c>
    </row>
    <row r="856" spans="1:13" x14ac:dyDescent="0.2">
      <c r="A856" t="s">
        <v>13</v>
      </c>
      <c r="B856" t="s">
        <v>14</v>
      </c>
      <c r="C856" t="s">
        <v>23</v>
      </c>
      <c r="D856" t="s">
        <v>37</v>
      </c>
      <c r="F856" t="s">
        <v>18</v>
      </c>
      <c r="G856" t="s">
        <v>18</v>
      </c>
      <c r="H856" t="s">
        <v>427</v>
      </c>
      <c r="I856" t="s">
        <v>28</v>
      </c>
      <c r="J856" t="s">
        <v>29</v>
      </c>
      <c r="M856" t="s">
        <v>36</v>
      </c>
    </row>
    <row r="857" spans="1:13" x14ac:dyDescent="0.2">
      <c r="A857" t="s">
        <v>13</v>
      </c>
      <c r="B857" t="s">
        <v>14</v>
      </c>
      <c r="C857" t="s">
        <v>23</v>
      </c>
      <c r="D857" t="s">
        <v>37</v>
      </c>
      <c r="F857" t="s">
        <v>18</v>
      </c>
      <c r="G857" t="s">
        <v>18</v>
      </c>
      <c r="H857" t="s">
        <v>427</v>
      </c>
      <c r="I857" t="s">
        <v>41</v>
      </c>
      <c r="J857" t="s">
        <v>54</v>
      </c>
      <c r="M857" t="s">
        <v>30</v>
      </c>
    </row>
    <row r="858" spans="1:13" x14ac:dyDescent="0.2">
      <c r="A858" t="s">
        <v>13</v>
      </c>
      <c r="B858" t="s">
        <v>14</v>
      </c>
      <c r="C858" t="s">
        <v>59</v>
      </c>
      <c r="D858" t="s">
        <v>63</v>
      </c>
      <c r="F858" t="s">
        <v>18</v>
      </c>
      <c r="G858" t="s">
        <v>18</v>
      </c>
      <c r="H858" t="s">
        <v>425</v>
      </c>
      <c r="I858" t="s">
        <v>41</v>
      </c>
      <c r="J858" t="s">
        <v>172</v>
      </c>
      <c r="M858" t="s">
        <v>30</v>
      </c>
    </row>
    <row r="859" spans="1:13" x14ac:dyDescent="0.2">
      <c r="A859" t="s">
        <v>13</v>
      </c>
      <c r="B859" t="s">
        <v>14</v>
      </c>
      <c r="C859" t="s">
        <v>23</v>
      </c>
      <c r="D859" t="s">
        <v>37</v>
      </c>
      <c r="F859" t="s">
        <v>18</v>
      </c>
      <c r="G859" t="s">
        <v>18</v>
      </c>
      <c r="H859" t="s">
        <v>425</v>
      </c>
      <c r="I859" t="s">
        <v>20</v>
      </c>
      <c r="J859" t="s">
        <v>29</v>
      </c>
      <c r="M859" t="s">
        <v>36</v>
      </c>
    </row>
    <row r="860" spans="1:13" x14ac:dyDescent="0.2">
      <c r="A860" t="s">
        <v>13</v>
      </c>
      <c r="B860" t="s">
        <v>14</v>
      </c>
      <c r="C860" t="s">
        <v>31</v>
      </c>
      <c r="D860" t="s">
        <v>32</v>
      </c>
      <c r="F860" t="s">
        <v>18</v>
      </c>
      <c r="G860" t="s">
        <v>18</v>
      </c>
      <c r="H860" t="s">
        <v>425</v>
      </c>
      <c r="I860" t="s">
        <v>41</v>
      </c>
      <c r="J860" t="s">
        <v>21</v>
      </c>
      <c r="M860" t="s">
        <v>36</v>
      </c>
    </row>
    <row r="861" spans="1:13" x14ac:dyDescent="0.2">
      <c r="A861" t="s">
        <v>13</v>
      </c>
      <c r="B861" t="s">
        <v>14</v>
      </c>
      <c r="C861" t="s">
        <v>59</v>
      </c>
      <c r="D861" t="s">
        <v>63</v>
      </c>
      <c r="F861" t="s">
        <v>18</v>
      </c>
      <c r="G861" t="s">
        <v>18</v>
      </c>
      <c r="H861" t="s">
        <v>425</v>
      </c>
      <c r="I861" t="s">
        <v>20</v>
      </c>
      <c r="J861" t="s">
        <v>29</v>
      </c>
      <c r="M861" t="s">
        <v>36</v>
      </c>
    </row>
    <row r="862" spans="1:13" x14ac:dyDescent="0.2">
      <c r="A862" t="s">
        <v>13</v>
      </c>
      <c r="B862" t="s">
        <v>14</v>
      </c>
      <c r="C862" t="s">
        <v>23</v>
      </c>
      <c r="D862" t="s">
        <v>37</v>
      </c>
      <c r="F862" t="s">
        <v>18</v>
      </c>
      <c r="G862" t="s">
        <v>18</v>
      </c>
      <c r="H862" t="s">
        <v>425</v>
      </c>
      <c r="I862" t="s">
        <v>20</v>
      </c>
      <c r="J862" t="s">
        <v>29</v>
      </c>
      <c r="M862" t="s">
        <v>36</v>
      </c>
    </row>
    <row r="863" spans="1:13" x14ac:dyDescent="0.2">
      <c r="A863" t="s">
        <v>13</v>
      </c>
      <c r="B863" t="s">
        <v>14</v>
      </c>
      <c r="C863" t="s">
        <v>31</v>
      </c>
      <c r="D863" t="s">
        <v>32</v>
      </c>
      <c r="F863" t="s">
        <v>18</v>
      </c>
      <c r="G863" t="s">
        <v>18</v>
      </c>
      <c r="H863" t="s">
        <v>425</v>
      </c>
      <c r="I863" t="s">
        <v>20</v>
      </c>
      <c r="J863" t="s">
        <v>21</v>
      </c>
      <c r="M863" t="s">
        <v>30</v>
      </c>
    </row>
    <row r="864" spans="1:13" x14ac:dyDescent="0.2">
      <c r="A864" t="s">
        <v>13</v>
      </c>
      <c r="B864" t="s">
        <v>14</v>
      </c>
      <c r="C864" t="s">
        <v>23</v>
      </c>
      <c r="D864" t="s">
        <v>37</v>
      </c>
      <c r="F864" t="s">
        <v>18</v>
      </c>
      <c r="G864" t="s">
        <v>18</v>
      </c>
      <c r="H864" t="s">
        <v>427</v>
      </c>
      <c r="I864" t="s">
        <v>20</v>
      </c>
      <c r="J864" t="s">
        <v>29</v>
      </c>
      <c r="M864" t="s">
        <v>30</v>
      </c>
    </row>
    <row r="865" spans="1:13" x14ac:dyDescent="0.2">
      <c r="A865" t="s">
        <v>13</v>
      </c>
      <c r="B865" t="s">
        <v>14</v>
      </c>
      <c r="C865" t="s">
        <v>31</v>
      </c>
      <c r="D865" t="s">
        <v>32</v>
      </c>
      <c r="F865" t="s">
        <v>18</v>
      </c>
      <c r="G865" t="s">
        <v>18</v>
      </c>
      <c r="H865" t="s">
        <v>425</v>
      </c>
      <c r="I865" t="s">
        <v>49</v>
      </c>
      <c r="J865" t="s">
        <v>29</v>
      </c>
      <c r="M865" t="s">
        <v>30</v>
      </c>
    </row>
    <row r="866" spans="1:13" x14ac:dyDescent="0.2">
      <c r="A866" t="s">
        <v>13</v>
      </c>
      <c r="B866" t="s">
        <v>14</v>
      </c>
      <c r="C866" t="s">
        <v>31</v>
      </c>
      <c r="D866" t="s">
        <v>32</v>
      </c>
      <c r="F866" t="s">
        <v>18</v>
      </c>
      <c r="G866" t="s">
        <v>18</v>
      </c>
      <c r="H866" t="s">
        <v>427</v>
      </c>
      <c r="I866" t="s">
        <v>49</v>
      </c>
      <c r="J866" t="s">
        <v>29</v>
      </c>
      <c r="M866" t="s">
        <v>30</v>
      </c>
    </row>
    <row r="867" spans="1:13" x14ac:dyDescent="0.2">
      <c r="A867" t="s">
        <v>13</v>
      </c>
      <c r="B867" t="s">
        <v>14</v>
      </c>
      <c r="C867" t="s">
        <v>23</v>
      </c>
      <c r="D867" t="s">
        <v>37</v>
      </c>
      <c r="F867" t="s">
        <v>18</v>
      </c>
      <c r="G867" t="s">
        <v>18</v>
      </c>
      <c r="H867" t="s">
        <v>425</v>
      </c>
      <c r="I867" t="s">
        <v>41</v>
      </c>
      <c r="J867" t="s">
        <v>29</v>
      </c>
      <c r="M867" t="s">
        <v>30</v>
      </c>
    </row>
    <row r="868" spans="1:13" x14ac:dyDescent="0.2">
      <c r="A868" t="s">
        <v>13</v>
      </c>
      <c r="B868" t="s">
        <v>14</v>
      </c>
      <c r="C868" t="s">
        <v>23</v>
      </c>
      <c r="D868" t="s">
        <v>37</v>
      </c>
      <c r="F868" t="s">
        <v>18</v>
      </c>
      <c r="G868" t="s">
        <v>18</v>
      </c>
      <c r="H868" t="s">
        <v>425</v>
      </c>
      <c r="I868" t="s">
        <v>49</v>
      </c>
      <c r="J868" t="s">
        <v>21</v>
      </c>
      <c r="M868" t="s">
        <v>30</v>
      </c>
    </row>
    <row r="869" spans="1:13" x14ac:dyDescent="0.2">
      <c r="A869" t="s">
        <v>13</v>
      </c>
      <c r="B869" t="s">
        <v>14</v>
      </c>
      <c r="C869" t="s">
        <v>23</v>
      </c>
      <c r="D869" t="s">
        <v>37</v>
      </c>
      <c r="F869" t="s">
        <v>18</v>
      </c>
      <c r="G869" t="s">
        <v>18</v>
      </c>
      <c r="H869" t="s">
        <v>425</v>
      </c>
      <c r="I869" t="s">
        <v>20</v>
      </c>
      <c r="J869" t="s">
        <v>29</v>
      </c>
      <c r="M869" t="s">
        <v>30</v>
      </c>
    </row>
    <row r="870" spans="1:13" x14ac:dyDescent="0.2">
      <c r="A870" t="s">
        <v>13</v>
      </c>
      <c r="B870" t="s">
        <v>14</v>
      </c>
      <c r="C870" t="s">
        <v>31</v>
      </c>
      <c r="D870" t="s">
        <v>32</v>
      </c>
      <c r="F870" t="s">
        <v>18</v>
      </c>
      <c r="G870" t="s">
        <v>18</v>
      </c>
      <c r="H870" t="s">
        <v>425</v>
      </c>
      <c r="I870" t="s">
        <v>20</v>
      </c>
      <c r="J870" t="s">
        <v>29</v>
      </c>
      <c r="M870" t="s">
        <v>36</v>
      </c>
    </row>
    <row r="871" spans="1:13" x14ac:dyDescent="0.2">
      <c r="A871" t="s">
        <v>13</v>
      </c>
      <c r="B871" t="s">
        <v>14</v>
      </c>
      <c r="C871" t="s">
        <v>31</v>
      </c>
      <c r="D871" t="s">
        <v>32</v>
      </c>
      <c r="F871" t="s">
        <v>18</v>
      </c>
      <c r="G871" t="s">
        <v>18</v>
      </c>
      <c r="H871" t="s">
        <v>425</v>
      </c>
      <c r="I871" t="s">
        <v>20</v>
      </c>
      <c r="J871" t="s">
        <v>29</v>
      </c>
      <c r="M871" t="s">
        <v>36</v>
      </c>
    </row>
    <row r="872" spans="1:13" x14ac:dyDescent="0.2">
      <c r="A872" t="s">
        <v>13</v>
      </c>
      <c r="B872" t="s">
        <v>14</v>
      </c>
      <c r="C872" t="s">
        <v>59</v>
      </c>
      <c r="D872" t="s">
        <v>63</v>
      </c>
      <c r="F872" t="s">
        <v>18</v>
      </c>
      <c r="G872" t="s">
        <v>18</v>
      </c>
      <c r="H872" t="s">
        <v>425</v>
      </c>
      <c r="I872" t="s">
        <v>41</v>
      </c>
      <c r="J872" t="s">
        <v>172</v>
      </c>
      <c r="M872" t="s">
        <v>30</v>
      </c>
    </row>
    <row r="873" spans="1:13" x14ac:dyDescent="0.2">
      <c r="A873" t="s">
        <v>13</v>
      </c>
      <c r="B873" t="s">
        <v>14</v>
      </c>
      <c r="C873" t="s">
        <v>59</v>
      </c>
      <c r="D873" t="s">
        <v>63</v>
      </c>
      <c r="F873" t="s">
        <v>18</v>
      </c>
      <c r="G873" t="s">
        <v>18</v>
      </c>
      <c r="H873" t="s">
        <v>425</v>
      </c>
      <c r="I873" t="s">
        <v>20</v>
      </c>
      <c r="J873" t="s">
        <v>29</v>
      </c>
      <c r="M873" t="s">
        <v>30</v>
      </c>
    </row>
    <row r="874" spans="1:13" x14ac:dyDescent="0.2">
      <c r="A874" t="s">
        <v>13</v>
      </c>
      <c r="B874" t="s">
        <v>14</v>
      </c>
      <c r="C874" t="s">
        <v>23</v>
      </c>
      <c r="D874" t="s">
        <v>37</v>
      </c>
      <c r="F874" t="s">
        <v>18</v>
      </c>
      <c r="G874" t="s">
        <v>18</v>
      </c>
      <c r="H874" t="s">
        <v>425</v>
      </c>
      <c r="I874" t="s">
        <v>41</v>
      </c>
      <c r="J874" t="s">
        <v>29</v>
      </c>
      <c r="M874" t="s">
        <v>30</v>
      </c>
    </row>
    <row r="875" spans="1:13" x14ac:dyDescent="0.2">
      <c r="A875" t="s">
        <v>13</v>
      </c>
      <c r="B875" t="s">
        <v>14</v>
      </c>
      <c r="C875" t="s">
        <v>59</v>
      </c>
      <c r="D875" t="s">
        <v>63</v>
      </c>
      <c r="F875" t="s">
        <v>18</v>
      </c>
      <c r="G875" t="s">
        <v>18</v>
      </c>
      <c r="H875" t="s">
        <v>427</v>
      </c>
      <c r="I875" t="s">
        <v>28</v>
      </c>
      <c r="J875" t="s">
        <v>29</v>
      </c>
      <c r="M875" t="s">
        <v>36</v>
      </c>
    </row>
    <row r="876" spans="1:13" x14ac:dyDescent="0.2">
      <c r="A876" t="s">
        <v>13</v>
      </c>
      <c r="B876" t="s">
        <v>14</v>
      </c>
      <c r="C876" t="s">
        <v>23</v>
      </c>
      <c r="D876" t="s">
        <v>37</v>
      </c>
      <c r="F876" t="s">
        <v>18</v>
      </c>
      <c r="G876" t="s">
        <v>18</v>
      </c>
      <c r="H876" t="s">
        <v>425</v>
      </c>
      <c r="I876" t="s">
        <v>20</v>
      </c>
      <c r="J876" t="s">
        <v>29</v>
      </c>
      <c r="M876" t="s">
        <v>36</v>
      </c>
    </row>
    <row r="877" spans="1:13" x14ac:dyDescent="0.2">
      <c r="A877" t="s">
        <v>13</v>
      </c>
      <c r="B877" t="s">
        <v>14</v>
      </c>
      <c r="C877" t="s">
        <v>23</v>
      </c>
      <c r="D877" t="s">
        <v>37</v>
      </c>
      <c r="F877" t="s">
        <v>18</v>
      </c>
      <c r="G877" t="s">
        <v>18</v>
      </c>
      <c r="H877" t="s">
        <v>549</v>
      </c>
      <c r="I877" t="s">
        <v>20</v>
      </c>
      <c r="J877" t="s">
        <v>29</v>
      </c>
      <c r="M877" t="s">
        <v>36</v>
      </c>
    </row>
    <row r="878" spans="1:13" x14ac:dyDescent="0.2">
      <c r="A878" t="s">
        <v>13</v>
      </c>
      <c r="B878" t="s">
        <v>14</v>
      </c>
      <c r="C878" t="s">
        <v>31</v>
      </c>
      <c r="D878" t="s">
        <v>32</v>
      </c>
      <c r="F878" t="s">
        <v>18</v>
      </c>
      <c r="G878" t="s">
        <v>18</v>
      </c>
      <c r="H878" t="s">
        <v>427</v>
      </c>
      <c r="I878" t="s">
        <v>20</v>
      </c>
      <c r="J878" t="s">
        <v>172</v>
      </c>
      <c r="M878" t="s">
        <v>30</v>
      </c>
    </row>
    <row r="879" spans="1:13" x14ac:dyDescent="0.2">
      <c r="A879" t="s">
        <v>13</v>
      </c>
      <c r="B879" t="s">
        <v>14</v>
      </c>
      <c r="C879" t="s">
        <v>23</v>
      </c>
      <c r="D879" t="s">
        <v>37</v>
      </c>
      <c r="F879" t="s">
        <v>18</v>
      </c>
      <c r="G879" t="s">
        <v>18</v>
      </c>
      <c r="H879" t="s">
        <v>427</v>
      </c>
      <c r="I879" t="s">
        <v>20</v>
      </c>
      <c r="J879" t="s">
        <v>21</v>
      </c>
      <c r="M879" t="s">
        <v>30</v>
      </c>
    </row>
    <row r="880" spans="1:13" x14ac:dyDescent="0.2">
      <c r="A880" t="s">
        <v>13</v>
      </c>
      <c r="B880" t="s">
        <v>14</v>
      </c>
      <c r="C880" t="s">
        <v>59</v>
      </c>
      <c r="D880" t="s">
        <v>63</v>
      </c>
      <c r="F880" t="s">
        <v>18</v>
      </c>
      <c r="G880" t="s">
        <v>18</v>
      </c>
      <c r="H880" t="s">
        <v>427</v>
      </c>
      <c r="I880" t="s">
        <v>41</v>
      </c>
      <c r="J880" t="s">
        <v>29</v>
      </c>
      <c r="M880" t="s">
        <v>30</v>
      </c>
    </row>
    <row r="881" spans="1:13" x14ac:dyDescent="0.2">
      <c r="A881" t="s">
        <v>13</v>
      </c>
      <c r="B881" t="s">
        <v>14</v>
      </c>
      <c r="C881" t="s">
        <v>23</v>
      </c>
      <c r="D881" t="s">
        <v>37</v>
      </c>
      <c r="F881" t="s">
        <v>18</v>
      </c>
      <c r="G881" t="s">
        <v>18</v>
      </c>
      <c r="H881" t="s">
        <v>427</v>
      </c>
      <c r="I881" t="s">
        <v>41</v>
      </c>
      <c r="J881" t="s">
        <v>29</v>
      </c>
      <c r="M881" t="s">
        <v>36</v>
      </c>
    </row>
    <row r="882" spans="1:13" x14ac:dyDescent="0.2">
      <c r="A882" t="s">
        <v>13</v>
      </c>
      <c r="B882" t="s">
        <v>14</v>
      </c>
      <c r="C882" t="s">
        <v>31</v>
      </c>
      <c r="D882" t="s">
        <v>1294</v>
      </c>
      <c r="F882" t="s">
        <v>18</v>
      </c>
      <c r="G882" t="s">
        <v>18</v>
      </c>
      <c r="H882" t="s">
        <v>427</v>
      </c>
      <c r="I882" t="s">
        <v>41</v>
      </c>
      <c r="J882" t="s">
        <v>29</v>
      </c>
      <c r="M882" t="s">
        <v>36</v>
      </c>
    </row>
    <row r="883" spans="1:13" x14ac:dyDescent="0.2">
      <c r="A883" t="s">
        <v>13</v>
      </c>
      <c r="B883" t="s">
        <v>14</v>
      </c>
      <c r="C883" t="s">
        <v>23</v>
      </c>
      <c r="D883" t="s">
        <v>1295</v>
      </c>
      <c r="F883" t="s">
        <v>18</v>
      </c>
      <c r="G883" t="s">
        <v>18</v>
      </c>
      <c r="H883" t="s">
        <v>427</v>
      </c>
      <c r="I883" t="s">
        <v>41</v>
      </c>
      <c r="J883" t="s">
        <v>29</v>
      </c>
      <c r="M883" t="s">
        <v>30</v>
      </c>
    </row>
    <row r="884" spans="1:13" x14ac:dyDescent="0.2">
      <c r="A884" t="s">
        <v>13</v>
      </c>
      <c r="B884" t="s">
        <v>14</v>
      </c>
      <c r="C884" t="s">
        <v>31</v>
      </c>
      <c r="D884" t="s">
        <v>32</v>
      </c>
      <c r="F884" t="s">
        <v>18</v>
      </c>
      <c r="G884" t="s">
        <v>18</v>
      </c>
      <c r="H884" t="s">
        <v>427</v>
      </c>
      <c r="I884" t="s">
        <v>20</v>
      </c>
      <c r="J884" t="s">
        <v>172</v>
      </c>
      <c r="M884" t="s">
        <v>36</v>
      </c>
    </row>
    <row r="885" spans="1:13" x14ac:dyDescent="0.2">
      <c r="A885" t="s">
        <v>13</v>
      </c>
      <c r="B885" t="s">
        <v>14</v>
      </c>
      <c r="C885" t="s">
        <v>23</v>
      </c>
      <c r="D885" t="s">
        <v>37</v>
      </c>
      <c r="F885" t="s">
        <v>18</v>
      </c>
      <c r="G885" t="s">
        <v>18</v>
      </c>
      <c r="H885" t="s">
        <v>427</v>
      </c>
      <c r="I885" t="s">
        <v>20</v>
      </c>
      <c r="J885" t="s">
        <v>21</v>
      </c>
      <c r="M885" t="s">
        <v>30</v>
      </c>
    </row>
    <row r="886" spans="1:13" x14ac:dyDescent="0.2">
      <c r="A886" t="s">
        <v>13</v>
      </c>
      <c r="B886" t="s">
        <v>14</v>
      </c>
      <c r="C886" t="s">
        <v>23</v>
      </c>
      <c r="D886" t="s">
        <v>37</v>
      </c>
      <c r="F886" t="s">
        <v>18</v>
      </c>
      <c r="G886" t="s">
        <v>18</v>
      </c>
      <c r="H886" t="s">
        <v>427</v>
      </c>
      <c r="I886" t="s">
        <v>20</v>
      </c>
      <c r="J886" t="s">
        <v>29</v>
      </c>
      <c r="M886" t="s">
        <v>36</v>
      </c>
    </row>
    <row r="887" spans="1:13" x14ac:dyDescent="0.2">
      <c r="A887" t="s">
        <v>13</v>
      </c>
      <c r="B887" t="s">
        <v>14</v>
      </c>
      <c r="C887" t="s">
        <v>59</v>
      </c>
      <c r="D887" t="s">
        <v>63</v>
      </c>
      <c r="F887" t="s">
        <v>18</v>
      </c>
      <c r="G887" t="s">
        <v>18</v>
      </c>
      <c r="H887" t="s">
        <v>427</v>
      </c>
      <c r="I887" t="s">
        <v>41</v>
      </c>
      <c r="J887" t="s">
        <v>21</v>
      </c>
      <c r="M887" t="s">
        <v>30</v>
      </c>
    </row>
    <row r="888" spans="1:13" x14ac:dyDescent="0.2">
      <c r="A888" t="s">
        <v>13</v>
      </c>
      <c r="B888" t="s">
        <v>14</v>
      </c>
      <c r="C888" t="s">
        <v>23</v>
      </c>
      <c r="D888" t="s">
        <v>37</v>
      </c>
      <c r="F888" t="s">
        <v>18</v>
      </c>
      <c r="G888" t="s">
        <v>18</v>
      </c>
      <c r="H888" t="s">
        <v>427</v>
      </c>
      <c r="I888" t="s">
        <v>20</v>
      </c>
      <c r="J888" t="s">
        <v>21</v>
      </c>
      <c r="M888" t="s">
        <v>30</v>
      </c>
    </row>
    <row r="889" spans="1:13" x14ac:dyDescent="0.2">
      <c r="A889" t="s">
        <v>13</v>
      </c>
      <c r="B889" t="s">
        <v>14</v>
      </c>
      <c r="C889" t="s">
        <v>23</v>
      </c>
      <c r="D889" t="s">
        <v>1296</v>
      </c>
      <c r="F889" t="s">
        <v>18</v>
      </c>
      <c r="G889" t="s">
        <v>18</v>
      </c>
      <c r="H889" t="s">
        <v>427</v>
      </c>
      <c r="I889" t="s">
        <v>20</v>
      </c>
      <c r="J889" t="s">
        <v>21</v>
      </c>
      <c r="M889" t="s">
        <v>36</v>
      </c>
    </row>
    <row r="890" spans="1:13" x14ac:dyDescent="0.2">
      <c r="A890" t="s">
        <v>13</v>
      </c>
      <c r="B890" t="s">
        <v>14</v>
      </c>
      <c r="C890" t="s">
        <v>23</v>
      </c>
      <c r="D890" t="s">
        <v>37</v>
      </c>
      <c r="F890" t="s">
        <v>18</v>
      </c>
      <c r="G890" t="s">
        <v>18</v>
      </c>
      <c r="H890" t="s">
        <v>510</v>
      </c>
      <c r="I890" t="s">
        <v>20</v>
      </c>
      <c r="J890" t="s">
        <v>29</v>
      </c>
      <c r="M890" t="s">
        <v>36</v>
      </c>
    </row>
    <row r="891" spans="1:13" x14ac:dyDescent="0.2">
      <c r="A891" t="s">
        <v>13</v>
      </c>
      <c r="B891" t="s">
        <v>14</v>
      </c>
      <c r="C891" t="s">
        <v>31</v>
      </c>
      <c r="D891" t="s">
        <v>32</v>
      </c>
      <c r="F891" t="s">
        <v>18</v>
      </c>
      <c r="G891" t="s">
        <v>18</v>
      </c>
      <c r="H891" t="s">
        <v>427</v>
      </c>
      <c r="I891" t="s">
        <v>20</v>
      </c>
      <c r="J891" t="s">
        <v>29</v>
      </c>
      <c r="M891" t="s">
        <v>30</v>
      </c>
    </row>
    <row r="892" spans="1:13" x14ac:dyDescent="0.2">
      <c r="A892" t="s">
        <v>13</v>
      </c>
      <c r="B892" t="s">
        <v>14</v>
      </c>
      <c r="C892" t="s">
        <v>59</v>
      </c>
      <c r="D892" t="s">
        <v>63</v>
      </c>
      <c r="F892" t="s">
        <v>18</v>
      </c>
      <c r="G892" t="s">
        <v>18</v>
      </c>
      <c r="H892" t="s">
        <v>427</v>
      </c>
      <c r="I892" t="s">
        <v>20</v>
      </c>
      <c r="J892" t="s">
        <v>29</v>
      </c>
      <c r="M892" t="s">
        <v>30</v>
      </c>
    </row>
    <row r="893" spans="1:13" x14ac:dyDescent="0.2">
      <c r="A893" t="s">
        <v>13</v>
      </c>
      <c r="B893" t="s">
        <v>14</v>
      </c>
      <c r="C893" t="s">
        <v>23</v>
      </c>
      <c r="D893" t="s">
        <v>37</v>
      </c>
      <c r="F893" t="s">
        <v>18</v>
      </c>
      <c r="G893" t="s">
        <v>18</v>
      </c>
      <c r="H893" t="s">
        <v>427</v>
      </c>
      <c r="I893" t="s">
        <v>20</v>
      </c>
      <c r="J893" t="s">
        <v>29</v>
      </c>
      <c r="M893" t="s">
        <v>36</v>
      </c>
    </row>
    <row r="894" spans="1:13" x14ac:dyDescent="0.2">
      <c r="A894" t="s">
        <v>13</v>
      </c>
      <c r="B894" t="s">
        <v>14</v>
      </c>
      <c r="C894" t="s">
        <v>59</v>
      </c>
      <c r="D894" t="s">
        <v>63</v>
      </c>
      <c r="F894" t="s">
        <v>18</v>
      </c>
      <c r="G894" t="s">
        <v>18</v>
      </c>
      <c r="H894" t="s">
        <v>427</v>
      </c>
      <c r="I894" t="s">
        <v>41</v>
      </c>
      <c r="J894" t="s">
        <v>29</v>
      </c>
      <c r="M894" t="s">
        <v>30</v>
      </c>
    </row>
    <row r="895" spans="1:13" x14ac:dyDescent="0.2">
      <c r="A895" t="s">
        <v>13</v>
      </c>
      <c r="B895" t="s">
        <v>14</v>
      </c>
      <c r="C895" t="s">
        <v>23</v>
      </c>
      <c r="D895" t="s">
        <v>37</v>
      </c>
      <c r="F895" t="s">
        <v>18</v>
      </c>
      <c r="G895" t="s">
        <v>18</v>
      </c>
      <c r="H895" t="s">
        <v>510</v>
      </c>
      <c r="I895" t="s">
        <v>20</v>
      </c>
      <c r="J895" t="s">
        <v>29</v>
      </c>
      <c r="M895" t="s">
        <v>36</v>
      </c>
    </row>
    <row r="896" spans="1:13" x14ac:dyDescent="0.2">
      <c r="A896" t="s">
        <v>13</v>
      </c>
      <c r="B896" t="s">
        <v>14</v>
      </c>
      <c r="C896" t="s">
        <v>31</v>
      </c>
      <c r="D896" t="s">
        <v>32</v>
      </c>
      <c r="F896" t="s">
        <v>18</v>
      </c>
      <c r="G896" t="s">
        <v>18</v>
      </c>
      <c r="H896" t="s">
        <v>427</v>
      </c>
      <c r="I896" t="s">
        <v>20</v>
      </c>
      <c r="J896" t="s">
        <v>29</v>
      </c>
      <c r="M896" t="s">
        <v>30</v>
      </c>
    </row>
    <row r="897" spans="1:13" x14ac:dyDescent="0.2">
      <c r="A897" t="s">
        <v>13</v>
      </c>
      <c r="B897" t="s">
        <v>14</v>
      </c>
      <c r="C897" t="s">
        <v>31</v>
      </c>
      <c r="D897" t="s">
        <v>32</v>
      </c>
      <c r="F897" t="s">
        <v>18</v>
      </c>
      <c r="G897" t="s">
        <v>18</v>
      </c>
      <c r="H897" t="s">
        <v>427</v>
      </c>
      <c r="I897" t="s">
        <v>41</v>
      </c>
      <c r="J897" t="s">
        <v>29</v>
      </c>
      <c r="M897" t="s">
        <v>30</v>
      </c>
    </row>
    <row r="898" spans="1:13" x14ac:dyDescent="0.2">
      <c r="A898" t="s">
        <v>13</v>
      </c>
      <c r="B898" t="s">
        <v>14</v>
      </c>
      <c r="C898" t="s">
        <v>59</v>
      </c>
      <c r="D898" t="s">
        <v>63</v>
      </c>
      <c r="F898" t="s">
        <v>18</v>
      </c>
      <c r="G898" t="s">
        <v>18</v>
      </c>
      <c r="H898" t="s">
        <v>427</v>
      </c>
      <c r="I898" t="s">
        <v>20</v>
      </c>
      <c r="J898" t="s">
        <v>21</v>
      </c>
      <c r="M898" t="s">
        <v>30</v>
      </c>
    </row>
    <row r="899" spans="1:13" x14ac:dyDescent="0.2">
      <c r="A899" t="s">
        <v>13</v>
      </c>
      <c r="B899" t="s">
        <v>14</v>
      </c>
      <c r="C899" t="s">
        <v>23</v>
      </c>
      <c r="D899" t="s">
        <v>37</v>
      </c>
      <c r="F899" t="s">
        <v>18</v>
      </c>
      <c r="G899" t="s">
        <v>18</v>
      </c>
      <c r="H899" t="s">
        <v>427</v>
      </c>
      <c r="I899" t="s">
        <v>20</v>
      </c>
      <c r="J899" t="s">
        <v>29</v>
      </c>
      <c r="M899" t="s">
        <v>30</v>
      </c>
    </row>
    <row r="900" spans="1:13" x14ac:dyDescent="0.2">
      <c r="A900" t="s">
        <v>13</v>
      </c>
      <c r="B900" t="s">
        <v>14</v>
      </c>
      <c r="C900" t="s">
        <v>31</v>
      </c>
      <c r="D900" t="s">
        <v>32</v>
      </c>
      <c r="F900" t="s">
        <v>18</v>
      </c>
      <c r="G900" t="s">
        <v>18</v>
      </c>
      <c r="H900" t="s">
        <v>510</v>
      </c>
      <c r="I900" t="s">
        <v>20</v>
      </c>
      <c r="J900" t="s">
        <v>74</v>
      </c>
      <c r="M900" t="s">
        <v>30</v>
      </c>
    </row>
    <row r="901" spans="1:13" x14ac:dyDescent="0.2">
      <c r="A901" t="s">
        <v>13</v>
      </c>
      <c r="B901" t="s">
        <v>14</v>
      </c>
      <c r="C901" t="s">
        <v>31</v>
      </c>
      <c r="D901" t="s">
        <v>32</v>
      </c>
      <c r="F901" t="s">
        <v>18</v>
      </c>
      <c r="G901" t="s">
        <v>18</v>
      </c>
      <c r="H901" t="s">
        <v>427</v>
      </c>
      <c r="I901" t="s">
        <v>20</v>
      </c>
      <c r="J901" t="s">
        <v>29</v>
      </c>
      <c r="M901" t="s">
        <v>36</v>
      </c>
    </row>
    <row r="902" spans="1:13" x14ac:dyDescent="0.2">
      <c r="A902" t="s">
        <v>13</v>
      </c>
      <c r="B902" t="s">
        <v>14</v>
      </c>
      <c r="C902" t="s">
        <v>23</v>
      </c>
      <c r="D902" t="s">
        <v>37</v>
      </c>
      <c r="F902" t="s">
        <v>18</v>
      </c>
      <c r="G902" t="s">
        <v>18</v>
      </c>
      <c r="H902" t="s">
        <v>510</v>
      </c>
      <c r="I902" t="s">
        <v>28</v>
      </c>
      <c r="J902" t="s">
        <v>29</v>
      </c>
      <c r="M902" t="s">
        <v>30</v>
      </c>
    </row>
    <row r="903" spans="1:13" x14ac:dyDescent="0.2">
      <c r="A903" t="s">
        <v>13</v>
      </c>
      <c r="B903" t="s">
        <v>14</v>
      </c>
      <c r="C903" t="s">
        <v>23</v>
      </c>
      <c r="D903" t="s">
        <v>37</v>
      </c>
      <c r="F903" t="s">
        <v>18</v>
      </c>
      <c r="G903" t="s">
        <v>18</v>
      </c>
      <c r="H903" t="s">
        <v>510</v>
      </c>
      <c r="I903" t="s">
        <v>41</v>
      </c>
      <c r="J903" t="s">
        <v>29</v>
      </c>
      <c r="M903" t="s">
        <v>36</v>
      </c>
    </row>
    <row r="904" spans="1:13" x14ac:dyDescent="0.2">
      <c r="A904" t="s">
        <v>13</v>
      </c>
      <c r="B904" t="s">
        <v>14</v>
      </c>
      <c r="C904" t="s">
        <v>23</v>
      </c>
      <c r="D904" t="s">
        <v>37</v>
      </c>
      <c r="F904" t="s">
        <v>18</v>
      </c>
      <c r="G904" t="s">
        <v>18</v>
      </c>
      <c r="H904" t="s">
        <v>427</v>
      </c>
      <c r="I904" t="s">
        <v>49</v>
      </c>
      <c r="J904" t="s">
        <v>29</v>
      </c>
      <c r="M904" t="s">
        <v>36</v>
      </c>
    </row>
    <row r="905" spans="1:13" x14ac:dyDescent="0.2">
      <c r="A905" t="s">
        <v>13</v>
      </c>
      <c r="B905" t="s">
        <v>14</v>
      </c>
      <c r="C905" t="s">
        <v>59</v>
      </c>
      <c r="D905" t="s">
        <v>63</v>
      </c>
      <c r="F905" t="s">
        <v>18</v>
      </c>
      <c r="G905" t="s">
        <v>18</v>
      </c>
      <c r="H905" t="s">
        <v>427</v>
      </c>
      <c r="I905" t="s">
        <v>41</v>
      </c>
      <c r="J905" t="s">
        <v>172</v>
      </c>
      <c r="M905" t="s">
        <v>30</v>
      </c>
    </row>
    <row r="906" spans="1:13" x14ac:dyDescent="0.2">
      <c r="A906" t="s">
        <v>13</v>
      </c>
      <c r="B906" t="s">
        <v>14</v>
      </c>
      <c r="C906" t="s">
        <v>31</v>
      </c>
      <c r="D906" t="s">
        <v>32</v>
      </c>
      <c r="F906" t="s">
        <v>18</v>
      </c>
      <c r="G906" t="s">
        <v>18</v>
      </c>
      <c r="H906" t="s">
        <v>510</v>
      </c>
      <c r="I906" t="s">
        <v>49</v>
      </c>
      <c r="J906" t="s">
        <v>29</v>
      </c>
      <c r="M906" t="s">
        <v>36</v>
      </c>
    </row>
    <row r="907" spans="1:13" x14ac:dyDescent="0.2">
      <c r="A907" t="s">
        <v>13</v>
      </c>
      <c r="B907" t="s">
        <v>14</v>
      </c>
      <c r="C907" t="s">
        <v>31</v>
      </c>
      <c r="D907" t="s">
        <v>32</v>
      </c>
      <c r="F907" t="s">
        <v>18</v>
      </c>
      <c r="G907" t="s">
        <v>18</v>
      </c>
      <c r="H907" t="s">
        <v>510</v>
      </c>
      <c r="I907" t="s">
        <v>49</v>
      </c>
      <c r="J907" t="s">
        <v>29</v>
      </c>
      <c r="M907" t="s">
        <v>36</v>
      </c>
    </row>
    <row r="908" spans="1:13" x14ac:dyDescent="0.2">
      <c r="A908" t="s">
        <v>13</v>
      </c>
      <c r="B908" t="s">
        <v>14</v>
      </c>
      <c r="C908" t="s">
        <v>31</v>
      </c>
      <c r="D908" t="s">
        <v>32</v>
      </c>
      <c r="F908" t="s">
        <v>18</v>
      </c>
      <c r="G908" t="s">
        <v>18</v>
      </c>
      <c r="H908" t="s">
        <v>427</v>
      </c>
      <c r="I908" t="s">
        <v>20</v>
      </c>
      <c r="J908" t="s">
        <v>21</v>
      </c>
      <c r="M908" t="s">
        <v>30</v>
      </c>
    </row>
    <row r="909" spans="1:13" x14ac:dyDescent="0.2">
      <c r="A909" t="s">
        <v>13</v>
      </c>
      <c r="B909" t="s">
        <v>14</v>
      </c>
      <c r="C909" t="s">
        <v>59</v>
      </c>
      <c r="D909" t="s">
        <v>63</v>
      </c>
      <c r="F909" t="s">
        <v>18</v>
      </c>
      <c r="G909" t="s">
        <v>18</v>
      </c>
      <c r="H909" t="s">
        <v>427</v>
      </c>
      <c r="I909" t="s">
        <v>20</v>
      </c>
      <c r="J909" t="s">
        <v>29</v>
      </c>
      <c r="M909" t="s">
        <v>30</v>
      </c>
    </row>
    <row r="910" spans="1:13" x14ac:dyDescent="0.2">
      <c r="A910" t="s">
        <v>13</v>
      </c>
      <c r="B910" t="s">
        <v>14</v>
      </c>
      <c r="C910" t="s">
        <v>59</v>
      </c>
      <c r="D910" t="s">
        <v>63</v>
      </c>
      <c r="F910" t="s">
        <v>18</v>
      </c>
      <c r="G910" t="s">
        <v>18</v>
      </c>
      <c r="H910" t="s">
        <v>427</v>
      </c>
      <c r="I910" t="s">
        <v>20</v>
      </c>
      <c r="J910" t="s">
        <v>29</v>
      </c>
      <c r="M910" t="s">
        <v>30</v>
      </c>
    </row>
    <row r="911" spans="1:13" x14ac:dyDescent="0.2">
      <c r="A911" t="s">
        <v>13</v>
      </c>
      <c r="B911" t="s">
        <v>14</v>
      </c>
      <c r="C911" t="s">
        <v>23</v>
      </c>
      <c r="D911" t="s">
        <v>37</v>
      </c>
      <c r="F911" t="s">
        <v>18</v>
      </c>
      <c r="G911" t="s">
        <v>18</v>
      </c>
      <c r="H911" t="s">
        <v>510</v>
      </c>
      <c r="I911" t="s">
        <v>49</v>
      </c>
      <c r="J911" t="s">
        <v>29</v>
      </c>
      <c r="M911" t="s">
        <v>30</v>
      </c>
    </row>
    <row r="912" spans="1:13" x14ac:dyDescent="0.2">
      <c r="A912" t="s">
        <v>13</v>
      </c>
      <c r="B912" t="s">
        <v>14</v>
      </c>
      <c r="C912" t="s">
        <v>23</v>
      </c>
      <c r="D912" t="s">
        <v>37</v>
      </c>
      <c r="F912" t="s">
        <v>18</v>
      </c>
      <c r="G912" t="s">
        <v>18</v>
      </c>
      <c r="H912" t="s">
        <v>510</v>
      </c>
      <c r="I912" t="s">
        <v>20</v>
      </c>
      <c r="J912" t="s">
        <v>172</v>
      </c>
      <c r="M912" t="s">
        <v>30</v>
      </c>
    </row>
    <row r="913" spans="1:13" x14ac:dyDescent="0.2">
      <c r="A913" t="s">
        <v>13</v>
      </c>
      <c r="B913" t="s">
        <v>14</v>
      </c>
      <c r="C913" t="s">
        <v>23</v>
      </c>
      <c r="D913" t="s">
        <v>1297</v>
      </c>
      <c r="F913" t="s">
        <v>18</v>
      </c>
      <c r="G913" t="s">
        <v>18</v>
      </c>
      <c r="H913" t="s">
        <v>510</v>
      </c>
      <c r="I913" t="s">
        <v>49</v>
      </c>
      <c r="J913" t="s">
        <v>29</v>
      </c>
      <c r="M913" t="s">
        <v>36</v>
      </c>
    </row>
    <row r="914" spans="1:13" x14ac:dyDescent="0.2">
      <c r="A914" t="s">
        <v>13</v>
      </c>
      <c r="B914" t="s">
        <v>14</v>
      </c>
      <c r="C914" t="s">
        <v>59</v>
      </c>
      <c r="D914" t="s">
        <v>63</v>
      </c>
      <c r="F914" t="s">
        <v>18</v>
      </c>
      <c r="G914" t="s">
        <v>18</v>
      </c>
      <c r="H914" t="s">
        <v>510</v>
      </c>
      <c r="I914" t="s">
        <v>20</v>
      </c>
      <c r="J914" t="s">
        <v>29</v>
      </c>
      <c r="M914" t="s">
        <v>36</v>
      </c>
    </row>
    <row r="915" spans="1:13" x14ac:dyDescent="0.2">
      <c r="A915" t="s">
        <v>13</v>
      </c>
      <c r="B915" t="s">
        <v>14</v>
      </c>
      <c r="C915" t="s">
        <v>23</v>
      </c>
      <c r="D915" t="s">
        <v>37</v>
      </c>
      <c r="F915" t="s">
        <v>18</v>
      </c>
      <c r="G915" t="s">
        <v>18</v>
      </c>
      <c r="H915" t="s">
        <v>510</v>
      </c>
      <c r="I915" t="s">
        <v>41</v>
      </c>
      <c r="J915" t="s">
        <v>29</v>
      </c>
      <c r="M915" t="s">
        <v>30</v>
      </c>
    </row>
    <row r="916" spans="1:13" x14ac:dyDescent="0.2">
      <c r="A916" t="s">
        <v>13</v>
      </c>
      <c r="B916" t="s">
        <v>14</v>
      </c>
      <c r="C916" t="s">
        <v>23</v>
      </c>
      <c r="D916" t="s">
        <v>37</v>
      </c>
      <c r="F916" t="s">
        <v>18</v>
      </c>
      <c r="G916" t="s">
        <v>18</v>
      </c>
      <c r="H916" t="s">
        <v>510</v>
      </c>
      <c r="I916" t="s">
        <v>28</v>
      </c>
      <c r="J916" t="s">
        <v>29</v>
      </c>
      <c r="M916" t="s">
        <v>36</v>
      </c>
    </row>
    <row r="917" spans="1:13" x14ac:dyDescent="0.2">
      <c r="A917" t="s">
        <v>13</v>
      </c>
      <c r="B917" t="s">
        <v>14</v>
      </c>
      <c r="C917" t="s">
        <v>59</v>
      </c>
      <c r="D917" t="s">
        <v>63</v>
      </c>
      <c r="F917" t="s">
        <v>18</v>
      </c>
      <c r="G917" t="s">
        <v>18</v>
      </c>
      <c r="H917" t="s">
        <v>510</v>
      </c>
      <c r="I917" t="s">
        <v>20</v>
      </c>
      <c r="J917" t="s">
        <v>29</v>
      </c>
      <c r="M917" t="s">
        <v>36</v>
      </c>
    </row>
    <row r="918" spans="1:13" x14ac:dyDescent="0.2">
      <c r="A918" t="s">
        <v>13</v>
      </c>
      <c r="B918" t="s">
        <v>14</v>
      </c>
      <c r="C918" t="s">
        <v>23</v>
      </c>
      <c r="D918" t="s">
        <v>37</v>
      </c>
      <c r="F918" t="s">
        <v>18</v>
      </c>
      <c r="G918" t="s">
        <v>18</v>
      </c>
      <c r="H918" t="s">
        <v>510</v>
      </c>
      <c r="I918" t="s">
        <v>20</v>
      </c>
      <c r="J918" t="s">
        <v>29</v>
      </c>
      <c r="M918" t="s">
        <v>36</v>
      </c>
    </row>
    <row r="919" spans="1:13" x14ac:dyDescent="0.2">
      <c r="A919" t="s">
        <v>13</v>
      </c>
      <c r="B919" t="s">
        <v>14</v>
      </c>
      <c r="C919" t="s">
        <v>23</v>
      </c>
      <c r="D919" t="s">
        <v>37</v>
      </c>
      <c r="F919" t="s">
        <v>18</v>
      </c>
      <c r="G919" t="s">
        <v>18</v>
      </c>
      <c r="H919" t="s">
        <v>510</v>
      </c>
      <c r="I919" t="s">
        <v>20</v>
      </c>
      <c r="J919" t="s">
        <v>29</v>
      </c>
      <c r="M919" t="s">
        <v>36</v>
      </c>
    </row>
    <row r="920" spans="1:13" x14ac:dyDescent="0.2">
      <c r="A920" t="s">
        <v>13</v>
      </c>
      <c r="B920" t="s">
        <v>14</v>
      </c>
      <c r="C920" t="s">
        <v>23</v>
      </c>
      <c r="D920" t="s">
        <v>37</v>
      </c>
      <c r="F920" t="s">
        <v>18</v>
      </c>
      <c r="G920" t="s">
        <v>18</v>
      </c>
      <c r="H920" t="s">
        <v>510</v>
      </c>
      <c r="I920" t="s">
        <v>20</v>
      </c>
      <c r="J920" t="s">
        <v>29</v>
      </c>
      <c r="M920" t="s">
        <v>36</v>
      </c>
    </row>
    <row r="921" spans="1:13" x14ac:dyDescent="0.2">
      <c r="A921" t="s">
        <v>13</v>
      </c>
      <c r="B921" t="s">
        <v>14</v>
      </c>
      <c r="C921" t="s">
        <v>23</v>
      </c>
      <c r="D921" t="s">
        <v>37</v>
      </c>
      <c r="F921" t="s">
        <v>18</v>
      </c>
      <c r="G921" t="s">
        <v>18</v>
      </c>
      <c r="H921" t="s">
        <v>510</v>
      </c>
      <c r="I921" t="s">
        <v>41</v>
      </c>
      <c r="J921" t="s">
        <v>21</v>
      </c>
      <c r="M921" t="s">
        <v>30</v>
      </c>
    </row>
    <row r="922" spans="1:13" x14ac:dyDescent="0.2">
      <c r="A922" t="s">
        <v>13</v>
      </c>
      <c r="B922" t="s">
        <v>14</v>
      </c>
      <c r="C922" t="s">
        <v>23</v>
      </c>
      <c r="D922" t="s">
        <v>37</v>
      </c>
      <c r="F922" t="s">
        <v>18</v>
      </c>
      <c r="G922" t="s">
        <v>18</v>
      </c>
      <c r="H922" t="s">
        <v>510</v>
      </c>
      <c r="I922" t="s">
        <v>20</v>
      </c>
      <c r="J922" t="s">
        <v>29</v>
      </c>
      <c r="M922" t="s">
        <v>30</v>
      </c>
    </row>
    <row r="923" spans="1:13" x14ac:dyDescent="0.2">
      <c r="A923" t="s">
        <v>13</v>
      </c>
      <c r="B923" t="s">
        <v>14</v>
      </c>
      <c r="C923" t="s">
        <v>59</v>
      </c>
      <c r="D923" t="s">
        <v>63</v>
      </c>
      <c r="F923" t="s">
        <v>18</v>
      </c>
      <c r="G923" t="s">
        <v>18</v>
      </c>
      <c r="H923" t="s">
        <v>510</v>
      </c>
      <c r="I923" t="s">
        <v>41</v>
      </c>
      <c r="J923" t="s">
        <v>29</v>
      </c>
      <c r="M923" t="s">
        <v>36</v>
      </c>
    </row>
    <row r="924" spans="1:13" x14ac:dyDescent="0.2">
      <c r="A924" t="s">
        <v>13</v>
      </c>
      <c r="B924" t="s">
        <v>14</v>
      </c>
      <c r="C924" t="s">
        <v>23</v>
      </c>
      <c r="D924" t="s">
        <v>37</v>
      </c>
      <c r="F924" t="s">
        <v>18</v>
      </c>
      <c r="G924" t="s">
        <v>18</v>
      </c>
      <c r="H924" t="s">
        <v>510</v>
      </c>
      <c r="I924" t="s">
        <v>20</v>
      </c>
      <c r="J924" t="s">
        <v>21</v>
      </c>
      <c r="M924" t="s">
        <v>36</v>
      </c>
    </row>
    <row r="925" spans="1:13" x14ac:dyDescent="0.2">
      <c r="A925" t="s">
        <v>13</v>
      </c>
      <c r="B925" t="s">
        <v>14</v>
      </c>
      <c r="C925" t="s">
        <v>59</v>
      </c>
      <c r="D925" t="s">
        <v>63</v>
      </c>
      <c r="F925" t="s">
        <v>18</v>
      </c>
      <c r="G925" t="s">
        <v>18</v>
      </c>
      <c r="H925" t="s">
        <v>510</v>
      </c>
      <c r="I925" t="s">
        <v>41</v>
      </c>
      <c r="J925" t="s">
        <v>29</v>
      </c>
      <c r="M925" t="s">
        <v>36</v>
      </c>
    </row>
    <row r="926" spans="1:13" x14ac:dyDescent="0.2">
      <c r="A926" t="s">
        <v>13</v>
      </c>
      <c r="B926" t="s">
        <v>14</v>
      </c>
      <c r="C926" t="s">
        <v>59</v>
      </c>
      <c r="D926" t="s">
        <v>63</v>
      </c>
      <c r="F926" t="s">
        <v>18</v>
      </c>
      <c r="G926" t="s">
        <v>18</v>
      </c>
      <c r="H926" t="s">
        <v>549</v>
      </c>
      <c r="I926" t="s">
        <v>41</v>
      </c>
      <c r="J926" t="s">
        <v>29</v>
      </c>
      <c r="M926" t="s">
        <v>36</v>
      </c>
    </row>
    <row r="927" spans="1:13" x14ac:dyDescent="0.2">
      <c r="A927" t="s">
        <v>13</v>
      </c>
      <c r="B927" t="s">
        <v>14</v>
      </c>
      <c r="C927" t="s">
        <v>59</v>
      </c>
      <c r="D927" t="s">
        <v>63</v>
      </c>
      <c r="F927" t="s">
        <v>18</v>
      </c>
      <c r="G927" t="s">
        <v>18</v>
      </c>
      <c r="H927" t="s">
        <v>549</v>
      </c>
      <c r="I927" t="s">
        <v>49</v>
      </c>
      <c r="J927" t="s">
        <v>29</v>
      </c>
      <c r="M927" t="s">
        <v>30</v>
      </c>
    </row>
    <row r="928" spans="1:13" x14ac:dyDescent="0.2">
      <c r="A928" t="s">
        <v>13</v>
      </c>
      <c r="B928" t="s">
        <v>14</v>
      </c>
      <c r="C928" t="s">
        <v>59</v>
      </c>
      <c r="D928" t="s">
        <v>63</v>
      </c>
      <c r="F928" t="s">
        <v>18</v>
      </c>
      <c r="G928" t="s">
        <v>18</v>
      </c>
      <c r="H928" t="s">
        <v>549</v>
      </c>
      <c r="I928" t="s">
        <v>20</v>
      </c>
      <c r="J928" t="s">
        <v>29</v>
      </c>
      <c r="M928" t="s">
        <v>36</v>
      </c>
    </row>
    <row r="929" spans="1:13" x14ac:dyDescent="0.2">
      <c r="A929" t="s">
        <v>13</v>
      </c>
      <c r="B929" t="s">
        <v>14</v>
      </c>
      <c r="C929" t="s">
        <v>31</v>
      </c>
      <c r="D929" t="s">
        <v>32</v>
      </c>
      <c r="F929" t="s">
        <v>18</v>
      </c>
      <c r="G929" t="s">
        <v>18</v>
      </c>
      <c r="H929" t="s">
        <v>549</v>
      </c>
      <c r="I929" t="s">
        <v>28</v>
      </c>
      <c r="J929" t="s">
        <v>29</v>
      </c>
      <c r="M929" t="s">
        <v>30</v>
      </c>
    </row>
    <row r="930" spans="1:13" x14ac:dyDescent="0.2">
      <c r="A930" t="s">
        <v>13</v>
      </c>
      <c r="B930" t="s">
        <v>14</v>
      </c>
      <c r="C930" t="s">
        <v>59</v>
      </c>
      <c r="D930" t="s">
        <v>1298</v>
      </c>
      <c r="F930" t="s">
        <v>18</v>
      </c>
      <c r="G930" t="s">
        <v>18</v>
      </c>
      <c r="H930" t="s">
        <v>549</v>
      </c>
      <c r="I930" t="s">
        <v>20</v>
      </c>
      <c r="J930" t="s">
        <v>29</v>
      </c>
      <c r="M930" t="s">
        <v>36</v>
      </c>
    </row>
    <row r="931" spans="1:13" x14ac:dyDescent="0.2">
      <c r="A931" t="s">
        <v>13</v>
      </c>
      <c r="B931" t="s">
        <v>14</v>
      </c>
      <c r="C931" t="s">
        <v>1299</v>
      </c>
      <c r="D931" t="s">
        <v>63</v>
      </c>
      <c r="F931" t="s">
        <v>18</v>
      </c>
      <c r="G931" t="s">
        <v>18</v>
      </c>
      <c r="H931" t="s">
        <v>549</v>
      </c>
      <c r="I931" t="s">
        <v>20</v>
      </c>
      <c r="J931" t="s">
        <v>29</v>
      </c>
      <c r="M931" t="s">
        <v>30</v>
      </c>
    </row>
    <row r="932" spans="1:13" x14ac:dyDescent="0.2">
      <c r="A932" t="s">
        <v>13</v>
      </c>
      <c r="B932" t="s">
        <v>14</v>
      </c>
      <c r="C932" t="s">
        <v>31</v>
      </c>
      <c r="D932" t="s">
        <v>32</v>
      </c>
      <c r="F932" t="s">
        <v>18</v>
      </c>
      <c r="G932" t="s">
        <v>18</v>
      </c>
      <c r="H932" t="s">
        <v>549</v>
      </c>
      <c r="I932" t="s">
        <v>49</v>
      </c>
      <c r="J932" t="s">
        <v>29</v>
      </c>
      <c r="M932" t="s">
        <v>36</v>
      </c>
    </row>
    <row r="933" spans="1:13" x14ac:dyDescent="0.2">
      <c r="A933" t="s">
        <v>13</v>
      </c>
      <c r="B933" t="s">
        <v>14</v>
      </c>
      <c r="C933" t="s">
        <v>23</v>
      </c>
      <c r="D933" t="s">
        <v>37</v>
      </c>
      <c r="F933" t="s">
        <v>18</v>
      </c>
      <c r="G933" t="s">
        <v>18</v>
      </c>
      <c r="H933" t="s">
        <v>549</v>
      </c>
      <c r="I933" t="s">
        <v>20</v>
      </c>
      <c r="J933" t="s">
        <v>29</v>
      </c>
      <c r="M933" t="s">
        <v>30</v>
      </c>
    </row>
    <row r="934" spans="1:13" x14ac:dyDescent="0.2">
      <c r="A934" t="s">
        <v>13</v>
      </c>
      <c r="B934" t="s">
        <v>14</v>
      </c>
      <c r="C934" t="s">
        <v>31</v>
      </c>
      <c r="D934" t="s">
        <v>32</v>
      </c>
      <c r="F934" t="s">
        <v>18</v>
      </c>
      <c r="G934" t="s">
        <v>18</v>
      </c>
      <c r="H934" t="s">
        <v>549</v>
      </c>
      <c r="I934" t="s">
        <v>20</v>
      </c>
      <c r="J934" t="s">
        <v>21</v>
      </c>
      <c r="M934" t="s">
        <v>30</v>
      </c>
    </row>
    <row r="935" spans="1:13" x14ac:dyDescent="0.2">
      <c r="A935" t="s">
        <v>13</v>
      </c>
      <c r="B935" t="s">
        <v>14</v>
      </c>
      <c r="C935" t="s">
        <v>23</v>
      </c>
      <c r="D935" t="s">
        <v>37</v>
      </c>
      <c r="F935" t="s">
        <v>18</v>
      </c>
      <c r="G935" t="s">
        <v>18</v>
      </c>
      <c r="H935" t="s">
        <v>549</v>
      </c>
      <c r="I935" t="s">
        <v>20</v>
      </c>
      <c r="J935" t="s">
        <v>21</v>
      </c>
      <c r="M935" t="s">
        <v>30</v>
      </c>
    </row>
    <row r="936" spans="1:13" x14ac:dyDescent="0.2">
      <c r="A936" t="s">
        <v>13</v>
      </c>
      <c r="B936" t="s">
        <v>14</v>
      </c>
      <c r="C936" t="s">
        <v>23</v>
      </c>
      <c r="D936" t="s">
        <v>37</v>
      </c>
      <c r="F936" t="s">
        <v>18</v>
      </c>
      <c r="G936" t="s">
        <v>18</v>
      </c>
      <c r="H936" t="s">
        <v>549</v>
      </c>
      <c r="I936" t="s">
        <v>28</v>
      </c>
      <c r="J936" t="s">
        <v>29</v>
      </c>
      <c r="M936" t="s">
        <v>36</v>
      </c>
    </row>
    <row r="937" spans="1:13" x14ac:dyDescent="0.2">
      <c r="A937" t="s">
        <v>13</v>
      </c>
      <c r="B937" t="s">
        <v>14</v>
      </c>
      <c r="C937" t="s">
        <v>31</v>
      </c>
      <c r="D937" t="s">
        <v>32</v>
      </c>
      <c r="F937" t="s">
        <v>18</v>
      </c>
      <c r="G937" t="s">
        <v>18</v>
      </c>
      <c r="H937" t="s">
        <v>544</v>
      </c>
      <c r="I937" t="s">
        <v>28</v>
      </c>
      <c r="J937" t="s">
        <v>29</v>
      </c>
      <c r="M937" t="s">
        <v>30</v>
      </c>
    </row>
    <row r="938" spans="1:13" x14ac:dyDescent="0.2">
      <c r="A938" t="s">
        <v>13</v>
      </c>
      <c r="B938" t="s">
        <v>14</v>
      </c>
      <c r="C938" t="s">
        <v>23</v>
      </c>
      <c r="D938" t="s">
        <v>37</v>
      </c>
      <c r="F938" t="s">
        <v>18</v>
      </c>
      <c r="G938" t="s">
        <v>18</v>
      </c>
      <c r="H938" t="s">
        <v>544</v>
      </c>
      <c r="I938" t="s">
        <v>20</v>
      </c>
      <c r="J938" t="s">
        <v>21</v>
      </c>
      <c r="M938" t="s">
        <v>36</v>
      </c>
    </row>
    <row r="939" spans="1:13" x14ac:dyDescent="0.2">
      <c r="A939" t="s">
        <v>13</v>
      </c>
      <c r="B939" t="s">
        <v>14</v>
      </c>
      <c r="C939" t="s">
        <v>23</v>
      </c>
      <c r="D939" t="s">
        <v>1300</v>
      </c>
      <c r="F939" t="s">
        <v>18</v>
      </c>
      <c r="G939" t="s">
        <v>18</v>
      </c>
      <c r="H939" t="s">
        <v>544</v>
      </c>
      <c r="I939" t="s">
        <v>20</v>
      </c>
      <c r="J939" t="s">
        <v>29</v>
      </c>
      <c r="M939" t="s">
        <v>36</v>
      </c>
    </row>
    <row r="940" spans="1:13" x14ac:dyDescent="0.2">
      <c r="A940" t="s">
        <v>13</v>
      </c>
      <c r="B940" t="s">
        <v>14</v>
      </c>
      <c r="C940" t="s">
        <v>23</v>
      </c>
      <c r="D940" t="s">
        <v>37</v>
      </c>
      <c r="F940" t="s">
        <v>18</v>
      </c>
      <c r="G940" t="s">
        <v>18</v>
      </c>
      <c r="H940" t="s">
        <v>544</v>
      </c>
      <c r="I940" t="s">
        <v>49</v>
      </c>
      <c r="J940" t="s">
        <v>29</v>
      </c>
      <c r="M940" t="s">
        <v>36</v>
      </c>
    </row>
    <row r="941" spans="1:13" x14ac:dyDescent="0.2">
      <c r="A941" t="s">
        <v>13</v>
      </c>
      <c r="B941" t="s">
        <v>14</v>
      </c>
      <c r="C941" t="s">
        <v>23</v>
      </c>
      <c r="D941" t="s">
        <v>37</v>
      </c>
      <c r="F941" t="s">
        <v>18</v>
      </c>
      <c r="G941" t="s">
        <v>18</v>
      </c>
      <c r="H941" t="s">
        <v>544</v>
      </c>
      <c r="I941" t="s">
        <v>49</v>
      </c>
      <c r="J941" t="s">
        <v>29</v>
      </c>
      <c r="M941" t="s">
        <v>36</v>
      </c>
    </row>
    <row r="942" spans="1:13" x14ac:dyDescent="0.2">
      <c r="A942" t="s">
        <v>13</v>
      </c>
      <c r="B942" t="s">
        <v>14</v>
      </c>
      <c r="C942" t="s">
        <v>23</v>
      </c>
      <c r="D942" t="s">
        <v>37</v>
      </c>
      <c r="F942" t="s">
        <v>18</v>
      </c>
      <c r="G942" t="s">
        <v>18</v>
      </c>
      <c r="H942" t="s">
        <v>1301</v>
      </c>
      <c r="I942" t="s">
        <v>49</v>
      </c>
      <c r="J942" t="s">
        <v>29</v>
      </c>
      <c r="M942" t="s">
        <v>36</v>
      </c>
    </row>
    <row r="943" spans="1:13" x14ac:dyDescent="0.2">
      <c r="A943" t="s">
        <v>13</v>
      </c>
      <c r="B943" t="s">
        <v>14</v>
      </c>
      <c r="C943" t="s">
        <v>636</v>
      </c>
      <c r="D943" t="s">
        <v>703</v>
      </c>
      <c r="F943" t="s">
        <v>18</v>
      </c>
      <c r="G943" t="s">
        <v>18</v>
      </c>
      <c r="H943" t="s">
        <v>594</v>
      </c>
      <c r="I943" t="s">
        <v>49</v>
      </c>
      <c r="J943" t="s">
        <v>21</v>
      </c>
      <c r="M943" t="s">
        <v>30</v>
      </c>
    </row>
    <row r="944" spans="1:13" x14ac:dyDescent="0.2">
      <c r="A944" t="s">
        <v>13</v>
      </c>
      <c r="B944" t="s">
        <v>14</v>
      </c>
      <c r="C944" t="s">
        <v>607</v>
      </c>
      <c r="D944" t="s">
        <v>608</v>
      </c>
      <c r="F944" t="s">
        <v>18</v>
      </c>
      <c r="G944" t="s">
        <v>18</v>
      </c>
      <c r="H944" t="s">
        <v>35</v>
      </c>
      <c r="I944" t="s">
        <v>49</v>
      </c>
      <c r="J944" t="s">
        <v>21</v>
      </c>
      <c r="M944" t="s">
        <v>30</v>
      </c>
    </row>
    <row r="945" spans="1:13" x14ac:dyDescent="0.2">
      <c r="A945" t="s">
        <v>13</v>
      </c>
      <c r="B945" t="s">
        <v>14</v>
      </c>
      <c r="C945" t="s">
        <v>15</v>
      </c>
      <c r="D945" t="s">
        <v>595</v>
      </c>
      <c r="F945" t="s">
        <v>18</v>
      </c>
      <c r="G945" t="s">
        <v>18</v>
      </c>
      <c r="H945" t="s">
        <v>35</v>
      </c>
      <c r="I945" t="s">
        <v>49</v>
      </c>
      <c r="J945" t="s">
        <v>29</v>
      </c>
      <c r="M945" t="s">
        <v>30</v>
      </c>
    </row>
    <row r="946" spans="1:13" x14ac:dyDescent="0.2">
      <c r="A946" t="s">
        <v>13</v>
      </c>
      <c r="B946" t="s">
        <v>14</v>
      </c>
      <c r="C946" t="s">
        <v>607</v>
      </c>
      <c r="D946" t="s">
        <v>608</v>
      </c>
      <c r="F946" t="s">
        <v>18</v>
      </c>
      <c r="G946" t="s">
        <v>18</v>
      </c>
      <c r="H946" t="s">
        <v>27</v>
      </c>
      <c r="I946" t="s">
        <v>49</v>
      </c>
      <c r="J946" t="s">
        <v>29</v>
      </c>
      <c r="M946" t="s">
        <v>30</v>
      </c>
    </row>
    <row r="947" spans="1:13" x14ac:dyDescent="0.2">
      <c r="A947" t="s">
        <v>13</v>
      </c>
      <c r="B947" t="s">
        <v>14</v>
      </c>
      <c r="C947" t="s">
        <v>15</v>
      </c>
      <c r="D947" t="s">
        <v>595</v>
      </c>
      <c r="F947" t="s">
        <v>18</v>
      </c>
      <c r="G947" t="s">
        <v>18</v>
      </c>
      <c r="H947" t="s">
        <v>48</v>
      </c>
      <c r="I947" t="s">
        <v>20</v>
      </c>
      <c r="J947" t="s">
        <v>29</v>
      </c>
      <c r="M947" t="s">
        <v>36</v>
      </c>
    </row>
    <row r="948" spans="1:13" x14ac:dyDescent="0.2">
      <c r="A948" t="s">
        <v>13</v>
      </c>
      <c r="B948" t="s">
        <v>14</v>
      </c>
      <c r="C948" t="s">
        <v>600</v>
      </c>
      <c r="D948" t="s">
        <v>627</v>
      </c>
      <c r="F948" t="s">
        <v>18</v>
      </c>
      <c r="G948" t="s">
        <v>18</v>
      </c>
      <c r="H948" t="s">
        <v>48</v>
      </c>
      <c r="I948" t="s">
        <v>49</v>
      </c>
      <c r="J948" t="s">
        <v>172</v>
      </c>
      <c r="M948" t="s">
        <v>36</v>
      </c>
    </row>
    <row r="949" spans="1:13" x14ac:dyDescent="0.2">
      <c r="A949" t="s">
        <v>13</v>
      </c>
      <c r="B949" t="s">
        <v>14</v>
      </c>
      <c r="C949" t="s">
        <v>15</v>
      </c>
      <c r="D949" t="s">
        <v>1302</v>
      </c>
      <c r="F949" t="s">
        <v>18</v>
      </c>
      <c r="G949" t="s">
        <v>18</v>
      </c>
      <c r="H949" t="s">
        <v>48</v>
      </c>
      <c r="I949" t="s">
        <v>28</v>
      </c>
      <c r="J949" t="s">
        <v>74</v>
      </c>
      <c r="M949" t="s">
        <v>30</v>
      </c>
    </row>
    <row r="950" spans="1:13" x14ac:dyDescent="0.2">
      <c r="A950" t="s">
        <v>13</v>
      </c>
      <c r="B950" t="s">
        <v>14</v>
      </c>
      <c r="C950" t="s">
        <v>15</v>
      </c>
      <c r="D950" t="s">
        <v>595</v>
      </c>
      <c r="F950" t="s">
        <v>18</v>
      </c>
      <c r="G950" t="s">
        <v>18</v>
      </c>
      <c r="H950" t="s">
        <v>48</v>
      </c>
      <c r="I950" t="s">
        <v>49</v>
      </c>
      <c r="J950" t="s">
        <v>29</v>
      </c>
      <c r="M950" t="s">
        <v>36</v>
      </c>
    </row>
    <row r="951" spans="1:13" x14ac:dyDescent="0.2">
      <c r="A951" t="s">
        <v>13</v>
      </c>
      <c r="B951" t="s">
        <v>14</v>
      </c>
      <c r="C951" t="s">
        <v>15</v>
      </c>
      <c r="D951" t="s">
        <v>595</v>
      </c>
      <c r="F951" t="s">
        <v>18</v>
      </c>
      <c r="G951" t="s">
        <v>18</v>
      </c>
      <c r="H951" t="s">
        <v>48</v>
      </c>
      <c r="I951" t="s">
        <v>49</v>
      </c>
      <c r="J951" t="s">
        <v>29</v>
      </c>
      <c r="M951" t="s">
        <v>30</v>
      </c>
    </row>
    <row r="952" spans="1:13" x14ac:dyDescent="0.2">
      <c r="A952" t="s">
        <v>13</v>
      </c>
      <c r="B952" t="s">
        <v>14</v>
      </c>
      <c r="C952" t="s">
        <v>636</v>
      </c>
      <c r="D952" t="s">
        <v>703</v>
      </c>
      <c r="F952" t="s">
        <v>18</v>
      </c>
      <c r="G952" t="s">
        <v>18</v>
      </c>
      <c r="H952" t="s">
        <v>48</v>
      </c>
      <c r="I952" t="s">
        <v>49</v>
      </c>
      <c r="J952" t="s">
        <v>29</v>
      </c>
      <c r="M952" t="s">
        <v>30</v>
      </c>
    </row>
    <row r="953" spans="1:13" x14ac:dyDescent="0.2">
      <c r="A953" t="s">
        <v>13</v>
      </c>
      <c r="B953" t="s">
        <v>14</v>
      </c>
      <c r="C953" t="s">
        <v>615</v>
      </c>
      <c r="D953" t="s">
        <v>1303</v>
      </c>
      <c r="F953" t="s">
        <v>18</v>
      </c>
      <c r="G953" t="s">
        <v>18</v>
      </c>
      <c r="H953" t="s">
        <v>48</v>
      </c>
      <c r="I953" t="s">
        <v>20</v>
      </c>
      <c r="J953" t="s">
        <v>29</v>
      </c>
      <c r="M953" t="s">
        <v>36</v>
      </c>
    </row>
    <row r="954" spans="1:13" x14ac:dyDescent="0.2">
      <c r="A954" t="s">
        <v>13</v>
      </c>
      <c r="B954" t="s">
        <v>14</v>
      </c>
      <c r="C954" t="s">
        <v>604</v>
      </c>
      <c r="D954" t="s">
        <v>1304</v>
      </c>
      <c r="F954" t="s">
        <v>18</v>
      </c>
      <c r="G954" t="s">
        <v>18</v>
      </c>
      <c r="H954" t="s">
        <v>48</v>
      </c>
      <c r="I954" t="s">
        <v>28</v>
      </c>
      <c r="J954" t="s">
        <v>29</v>
      </c>
      <c r="M954" t="s">
        <v>30</v>
      </c>
    </row>
    <row r="955" spans="1:13" x14ac:dyDescent="0.2">
      <c r="A955" t="s">
        <v>13</v>
      </c>
      <c r="B955" t="s">
        <v>14</v>
      </c>
      <c r="C955" t="s">
        <v>15</v>
      </c>
      <c r="D955" t="s">
        <v>595</v>
      </c>
      <c r="F955" t="s">
        <v>18</v>
      </c>
      <c r="G955" t="s">
        <v>18</v>
      </c>
      <c r="H955" t="s">
        <v>108</v>
      </c>
      <c r="I955" t="s">
        <v>41</v>
      </c>
      <c r="J955" t="s">
        <v>29</v>
      </c>
      <c r="M955" t="s">
        <v>36</v>
      </c>
    </row>
    <row r="956" spans="1:13" x14ac:dyDescent="0.2">
      <c r="A956" t="s">
        <v>13</v>
      </c>
      <c r="B956" t="s">
        <v>14</v>
      </c>
      <c r="C956" t="s">
        <v>15</v>
      </c>
      <c r="D956" t="s">
        <v>595</v>
      </c>
      <c r="F956" t="s">
        <v>18</v>
      </c>
      <c r="G956" t="s">
        <v>18</v>
      </c>
      <c r="H956" t="s">
        <v>108</v>
      </c>
      <c r="I956" t="s">
        <v>49</v>
      </c>
      <c r="J956" t="s">
        <v>29</v>
      </c>
      <c r="M956" t="s">
        <v>30</v>
      </c>
    </row>
    <row r="957" spans="1:13" x14ac:dyDescent="0.2">
      <c r="A957" t="s">
        <v>13</v>
      </c>
      <c r="B957" t="s">
        <v>14</v>
      </c>
      <c r="C957" t="s">
        <v>607</v>
      </c>
      <c r="D957" t="s">
        <v>608</v>
      </c>
      <c r="F957" t="s">
        <v>18</v>
      </c>
      <c r="G957" t="s">
        <v>18</v>
      </c>
      <c r="H957" t="s">
        <v>108</v>
      </c>
      <c r="I957" t="s">
        <v>28</v>
      </c>
      <c r="J957" t="s">
        <v>29</v>
      </c>
      <c r="M957" t="s">
        <v>36</v>
      </c>
    </row>
    <row r="958" spans="1:13" x14ac:dyDescent="0.2">
      <c r="A958" t="s">
        <v>13</v>
      </c>
      <c r="B958" t="s">
        <v>14</v>
      </c>
      <c r="C958" t="s">
        <v>600</v>
      </c>
      <c r="D958" t="s">
        <v>627</v>
      </c>
      <c r="F958" t="s">
        <v>18</v>
      </c>
      <c r="G958" t="s">
        <v>18</v>
      </c>
      <c r="H958" t="s">
        <v>108</v>
      </c>
      <c r="I958" t="s">
        <v>20</v>
      </c>
      <c r="J958" t="s">
        <v>29</v>
      </c>
      <c r="M958" t="s">
        <v>36</v>
      </c>
    </row>
    <row r="959" spans="1:13" x14ac:dyDescent="0.2">
      <c r="A959" t="s">
        <v>13</v>
      </c>
      <c r="B959" t="s">
        <v>14</v>
      </c>
      <c r="C959" t="s">
        <v>15</v>
      </c>
      <c r="D959" t="s">
        <v>595</v>
      </c>
      <c r="F959" t="s">
        <v>18</v>
      </c>
      <c r="G959" t="s">
        <v>18</v>
      </c>
      <c r="H959" t="s">
        <v>108</v>
      </c>
      <c r="I959" t="s">
        <v>49</v>
      </c>
      <c r="J959" t="s">
        <v>29</v>
      </c>
      <c r="M959" t="s">
        <v>30</v>
      </c>
    </row>
    <row r="960" spans="1:13" x14ac:dyDescent="0.2">
      <c r="A960" t="s">
        <v>13</v>
      </c>
      <c r="B960" t="s">
        <v>14</v>
      </c>
      <c r="C960" t="s">
        <v>600</v>
      </c>
      <c r="D960" t="s">
        <v>627</v>
      </c>
      <c r="F960" t="s">
        <v>18</v>
      </c>
      <c r="G960" t="s">
        <v>18</v>
      </c>
      <c r="H960" t="s">
        <v>108</v>
      </c>
      <c r="I960" t="s">
        <v>49</v>
      </c>
      <c r="J960" t="s">
        <v>29</v>
      </c>
      <c r="M960" t="s">
        <v>36</v>
      </c>
    </row>
    <row r="961" spans="1:13" x14ac:dyDescent="0.2">
      <c r="A961" t="s">
        <v>13</v>
      </c>
      <c r="B961" t="s">
        <v>14</v>
      </c>
      <c r="C961" t="s">
        <v>615</v>
      </c>
      <c r="D961" t="s">
        <v>1303</v>
      </c>
      <c r="F961" t="s">
        <v>18</v>
      </c>
      <c r="G961" t="s">
        <v>18</v>
      </c>
      <c r="H961" t="s">
        <v>108</v>
      </c>
      <c r="I961" t="s">
        <v>49</v>
      </c>
      <c r="J961" t="s">
        <v>29</v>
      </c>
      <c r="M961" t="s">
        <v>30</v>
      </c>
    </row>
    <row r="962" spans="1:13" x14ac:dyDescent="0.2">
      <c r="A962" t="s">
        <v>13</v>
      </c>
      <c r="B962" t="s">
        <v>14</v>
      </c>
      <c r="C962" t="s">
        <v>15</v>
      </c>
      <c r="D962" t="s">
        <v>595</v>
      </c>
      <c r="F962" t="s">
        <v>18</v>
      </c>
      <c r="G962" t="s">
        <v>18</v>
      </c>
      <c r="H962" t="s">
        <v>108</v>
      </c>
      <c r="I962" t="s">
        <v>20</v>
      </c>
      <c r="J962" t="s">
        <v>29</v>
      </c>
      <c r="M962" t="s">
        <v>30</v>
      </c>
    </row>
    <row r="963" spans="1:13" x14ac:dyDescent="0.2">
      <c r="A963" t="s">
        <v>13</v>
      </c>
      <c r="B963" t="s">
        <v>14</v>
      </c>
      <c r="C963" t="s">
        <v>15</v>
      </c>
      <c r="D963" t="s">
        <v>595</v>
      </c>
      <c r="F963" t="s">
        <v>18</v>
      </c>
      <c r="G963" t="s">
        <v>18</v>
      </c>
      <c r="H963" t="s">
        <v>108</v>
      </c>
      <c r="I963" t="s">
        <v>49</v>
      </c>
      <c r="J963" t="s">
        <v>21</v>
      </c>
      <c r="M963" t="s">
        <v>36</v>
      </c>
    </row>
    <row r="964" spans="1:13" x14ac:dyDescent="0.2">
      <c r="A964" t="s">
        <v>13</v>
      </c>
      <c r="B964" t="s">
        <v>14</v>
      </c>
      <c r="C964" t="s">
        <v>15</v>
      </c>
      <c r="D964" t="s">
        <v>595</v>
      </c>
      <c r="F964" t="s">
        <v>18</v>
      </c>
      <c r="G964" t="s">
        <v>18</v>
      </c>
      <c r="H964" t="s">
        <v>108</v>
      </c>
      <c r="I964" t="s">
        <v>20</v>
      </c>
      <c r="J964" t="s">
        <v>29</v>
      </c>
      <c r="M964" t="s">
        <v>36</v>
      </c>
    </row>
    <row r="965" spans="1:13" x14ac:dyDescent="0.2">
      <c r="A965" t="s">
        <v>13</v>
      </c>
      <c r="B965" t="s">
        <v>14</v>
      </c>
      <c r="C965" t="s">
        <v>15</v>
      </c>
      <c r="D965" t="s">
        <v>595</v>
      </c>
      <c r="F965" t="s">
        <v>18</v>
      </c>
      <c r="G965" t="s">
        <v>18</v>
      </c>
      <c r="H965" t="s">
        <v>108</v>
      </c>
      <c r="I965" t="s">
        <v>28</v>
      </c>
      <c r="J965" t="s">
        <v>29</v>
      </c>
      <c r="M965" t="s">
        <v>36</v>
      </c>
    </row>
    <row r="966" spans="1:13" x14ac:dyDescent="0.2">
      <c r="A966" t="s">
        <v>13</v>
      </c>
      <c r="B966" t="s">
        <v>14</v>
      </c>
      <c r="C966" t="s">
        <v>15</v>
      </c>
      <c r="D966" t="s">
        <v>595</v>
      </c>
      <c r="F966" t="s">
        <v>18</v>
      </c>
      <c r="G966" t="s">
        <v>18</v>
      </c>
      <c r="H966" t="s">
        <v>115</v>
      </c>
      <c r="I966" t="s">
        <v>20</v>
      </c>
      <c r="J966" t="s">
        <v>29</v>
      </c>
      <c r="M966" t="s">
        <v>30</v>
      </c>
    </row>
    <row r="967" spans="1:13" x14ac:dyDescent="0.2">
      <c r="A967" t="s">
        <v>13</v>
      </c>
      <c r="B967" t="s">
        <v>14</v>
      </c>
      <c r="C967" t="s">
        <v>591</v>
      </c>
      <c r="D967" t="s">
        <v>592</v>
      </c>
      <c r="F967" t="s">
        <v>18</v>
      </c>
      <c r="G967" t="s">
        <v>18</v>
      </c>
      <c r="H967" t="s">
        <v>115</v>
      </c>
      <c r="I967" t="s">
        <v>20</v>
      </c>
      <c r="J967" t="s">
        <v>29</v>
      </c>
      <c r="M967" t="s">
        <v>36</v>
      </c>
    </row>
    <row r="968" spans="1:13" x14ac:dyDescent="0.2">
      <c r="A968" t="s">
        <v>13</v>
      </c>
      <c r="B968" t="s">
        <v>14</v>
      </c>
      <c r="C968" t="s">
        <v>15</v>
      </c>
      <c r="D968" t="s">
        <v>595</v>
      </c>
      <c r="F968" t="s">
        <v>18</v>
      </c>
      <c r="G968" t="s">
        <v>18</v>
      </c>
      <c r="H968" t="s">
        <v>115</v>
      </c>
      <c r="I968" t="s">
        <v>28</v>
      </c>
      <c r="J968" t="s">
        <v>29</v>
      </c>
      <c r="M968" t="s">
        <v>30</v>
      </c>
    </row>
    <row r="969" spans="1:13" x14ac:dyDescent="0.2">
      <c r="A969" t="s">
        <v>13</v>
      </c>
      <c r="B969" t="s">
        <v>14</v>
      </c>
      <c r="C969" t="s">
        <v>15</v>
      </c>
      <c r="D969" t="s">
        <v>595</v>
      </c>
      <c r="F969" t="s">
        <v>18</v>
      </c>
      <c r="G969" t="s">
        <v>18</v>
      </c>
      <c r="H969" t="s">
        <v>209</v>
      </c>
      <c r="I969" t="s">
        <v>28</v>
      </c>
      <c r="J969" t="s">
        <v>29</v>
      </c>
      <c r="M969" t="s">
        <v>30</v>
      </c>
    </row>
    <row r="970" spans="1:13" x14ac:dyDescent="0.2">
      <c r="A970" t="s">
        <v>13</v>
      </c>
      <c r="B970" t="s">
        <v>14</v>
      </c>
      <c r="C970" t="s">
        <v>15</v>
      </c>
      <c r="D970" t="s">
        <v>595</v>
      </c>
      <c r="F970" t="s">
        <v>18</v>
      </c>
      <c r="G970" t="s">
        <v>18</v>
      </c>
      <c r="H970" t="s">
        <v>115</v>
      </c>
      <c r="I970" t="s">
        <v>20</v>
      </c>
      <c r="J970" t="s">
        <v>29</v>
      </c>
      <c r="M970" t="s">
        <v>30</v>
      </c>
    </row>
    <row r="971" spans="1:13" x14ac:dyDescent="0.2">
      <c r="A971" t="s">
        <v>13</v>
      </c>
      <c r="B971" t="s">
        <v>14</v>
      </c>
      <c r="C971" t="s">
        <v>15</v>
      </c>
      <c r="D971" t="s">
        <v>595</v>
      </c>
      <c r="F971" t="s">
        <v>18</v>
      </c>
      <c r="G971" t="s">
        <v>18</v>
      </c>
      <c r="H971" t="s">
        <v>115</v>
      </c>
      <c r="I971" t="s">
        <v>49</v>
      </c>
      <c r="J971" t="s">
        <v>74</v>
      </c>
      <c r="M971" t="s">
        <v>30</v>
      </c>
    </row>
    <row r="972" spans="1:13" x14ac:dyDescent="0.2">
      <c r="A972" t="s">
        <v>13</v>
      </c>
      <c r="B972" t="s">
        <v>14</v>
      </c>
      <c r="C972" t="s">
        <v>15</v>
      </c>
      <c r="D972" t="s">
        <v>1305</v>
      </c>
      <c r="F972" t="s">
        <v>18</v>
      </c>
      <c r="G972" t="s">
        <v>18</v>
      </c>
      <c r="H972" t="s">
        <v>128</v>
      </c>
      <c r="I972" t="s">
        <v>28</v>
      </c>
      <c r="J972" t="s">
        <v>29</v>
      </c>
      <c r="M972" t="s">
        <v>725</v>
      </c>
    </row>
    <row r="973" spans="1:13" x14ac:dyDescent="0.2">
      <c r="A973" t="s">
        <v>13</v>
      </c>
      <c r="B973" t="s">
        <v>14</v>
      </c>
      <c r="C973" t="s">
        <v>15</v>
      </c>
      <c r="D973" t="s">
        <v>1306</v>
      </c>
      <c r="F973" t="s">
        <v>18</v>
      </c>
      <c r="G973" t="s">
        <v>18</v>
      </c>
      <c r="H973" t="s">
        <v>128</v>
      </c>
      <c r="I973" t="s">
        <v>41</v>
      </c>
      <c r="J973" t="s">
        <v>29</v>
      </c>
      <c r="M973" t="s">
        <v>36</v>
      </c>
    </row>
    <row r="974" spans="1:13" x14ac:dyDescent="0.2">
      <c r="A974" t="s">
        <v>13</v>
      </c>
      <c r="B974" t="s">
        <v>14</v>
      </c>
      <c r="C974" t="s">
        <v>607</v>
      </c>
      <c r="D974" t="s">
        <v>608</v>
      </c>
      <c r="F974" t="s">
        <v>18</v>
      </c>
      <c r="G974" t="s">
        <v>18</v>
      </c>
      <c r="H974" t="s">
        <v>115</v>
      </c>
      <c r="I974" t="s">
        <v>49</v>
      </c>
      <c r="J974" t="s">
        <v>29</v>
      </c>
      <c r="M974" t="s">
        <v>30</v>
      </c>
    </row>
    <row r="975" spans="1:13" x14ac:dyDescent="0.2">
      <c r="A975" t="s">
        <v>13</v>
      </c>
      <c r="B975" t="s">
        <v>14</v>
      </c>
      <c r="C975" t="s">
        <v>607</v>
      </c>
      <c r="D975" t="s">
        <v>608</v>
      </c>
      <c r="F975" t="s">
        <v>18</v>
      </c>
      <c r="G975" t="s">
        <v>18</v>
      </c>
      <c r="H975" t="s">
        <v>115</v>
      </c>
      <c r="I975" t="s">
        <v>41</v>
      </c>
      <c r="J975" t="s">
        <v>29</v>
      </c>
      <c r="M975" t="s">
        <v>36</v>
      </c>
    </row>
    <row r="976" spans="1:13" x14ac:dyDescent="0.2">
      <c r="A976" t="s">
        <v>13</v>
      </c>
      <c r="B976" t="s">
        <v>14</v>
      </c>
      <c r="C976" t="s">
        <v>607</v>
      </c>
      <c r="D976" t="s">
        <v>608</v>
      </c>
      <c r="F976" t="s">
        <v>18</v>
      </c>
      <c r="G976" t="s">
        <v>18</v>
      </c>
      <c r="H976" t="s">
        <v>115</v>
      </c>
      <c r="I976" t="s">
        <v>28</v>
      </c>
      <c r="J976" t="s">
        <v>29</v>
      </c>
      <c r="M976" t="s">
        <v>36</v>
      </c>
    </row>
    <row r="977" spans="1:13" x14ac:dyDescent="0.2">
      <c r="A977" t="s">
        <v>13</v>
      </c>
      <c r="B977" t="s">
        <v>14</v>
      </c>
      <c r="C977" t="s">
        <v>15</v>
      </c>
      <c r="D977" t="s">
        <v>595</v>
      </c>
      <c r="F977" t="s">
        <v>18</v>
      </c>
      <c r="G977" t="s">
        <v>18</v>
      </c>
      <c r="H977" t="s">
        <v>128</v>
      </c>
      <c r="I977" t="s">
        <v>49</v>
      </c>
      <c r="J977" t="s">
        <v>29</v>
      </c>
      <c r="M977" t="s">
        <v>30</v>
      </c>
    </row>
    <row r="978" spans="1:13" x14ac:dyDescent="0.2">
      <c r="A978" t="s">
        <v>13</v>
      </c>
      <c r="B978" t="s">
        <v>14</v>
      </c>
      <c r="C978" t="s">
        <v>15</v>
      </c>
      <c r="D978" t="s">
        <v>595</v>
      </c>
      <c r="F978" t="s">
        <v>18</v>
      </c>
      <c r="G978" t="s">
        <v>18</v>
      </c>
      <c r="H978" t="s">
        <v>19</v>
      </c>
      <c r="I978" t="s">
        <v>49</v>
      </c>
      <c r="J978" t="s">
        <v>21</v>
      </c>
      <c r="M978" t="s">
        <v>30</v>
      </c>
    </row>
    <row r="979" spans="1:13" x14ac:dyDescent="0.2">
      <c r="A979" t="s">
        <v>13</v>
      </c>
      <c r="B979" t="s">
        <v>14</v>
      </c>
      <c r="C979" t="s">
        <v>15</v>
      </c>
      <c r="D979" t="s">
        <v>595</v>
      </c>
      <c r="F979" t="s">
        <v>18</v>
      </c>
      <c r="G979" t="s">
        <v>18</v>
      </c>
      <c r="H979" t="s">
        <v>228</v>
      </c>
      <c r="I979" t="s">
        <v>41</v>
      </c>
      <c r="J979" t="s">
        <v>21</v>
      </c>
      <c r="M979" t="s">
        <v>30</v>
      </c>
    </row>
    <row r="980" spans="1:13" x14ac:dyDescent="0.2">
      <c r="A980" t="s">
        <v>13</v>
      </c>
      <c r="B980" t="s">
        <v>14</v>
      </c>
      <c r="C980" t="s">
        <v>600</v>
      </c>
      <c r="D980" t="s">
        <v>627</v>
      </c>
      <c r="F980" t="s">
        <v>18</v>
      </c>
      <c r="G980" t="s">
        <v>18</v>
      </c>
      <c r="H980" t="s">
        <v>228</v>
      </c>
      <c r="I980" t="s">
        <v>49</v>
      </c>
      <c r="J980" t="s">
        <v>29</v>
      </c>
      <c r="M980" t="s">
        <v>36</v>
      </c>
    </row>
    <row r="981" spans="1:13" x14ac:dyDescent="0.2">
      <c r="A981" t="s">
        <v>13</v>
      </c>
      <c r="B981" t="s">
        <v>14</v>
      </c>
      <c r="C981" t="s">
        <v>15</v>
      </c>
      <c r="D981" t="s">
        <v>595</v>
      </c>
      <c r="F981" t="s">
        <v>18</v>
      </c>
      <c r="G981" t="s">
        <v>18</v>
      </c>
      <c r="H981" t="s">
        <v>228</v>
      </c>
      <c r="I981" t="s">
        <v>49</v>
      </c>
      <c r="J981" t="s">
        <v>29</v>
      </c>
      <c r="M981" t="s">
        <v>30</v>
      </c>
    </row>
    <row r="982" spans="1:13" x14ac:dyDescent="0.2">
      <c r="A982" t="s">
        <v>13</v>
      </c>
      <c r="B982" t="s">
        <v>14</v>
      </c>
      <c r="C982" t="s">
        <v>600</v>
      </c>
      <c r="D982" t="s">
        <v>627</v>
      </c>
      <c r="F982" t="s">
        <v>18</v>
      </c>
      <c r="G982" t="s">
        <v>18</v>
      </c>
      <c r="H982" t="s">
        <v>727</v>
      </c>
      <c r="I982" t="s">
        <v>49</v>
      </c>
      <c r="J982" t="s">
        <v>29</v>
      </c>
      <c r="M982" t="s">
        <v>36</v>
      </c>
    </row>
    <row r="983" spans="1:13" x14ac:dyDescent="0.2">
      <c r="A983" t="s">
        <v>13</v>
      </c>
      <c r="B983" t="s">
        <v>14</v>
      </c>
      <c r="C983" t="s">
        <v>15</v>
      </c>
      <c r="D983" t="s">
        <v>595</v>
      </c>
      <c r="F983" t="s">
        <v>18</v>
      </c>
      <c r="G983" t="s">
        <v>18</v>
      </c>
      <c r="H983" t="s">
        <v>727</v>
      </c>
      <c r="I983" t="s">
        <v>49</v>
      </c>
      <c r="J983" t="s">
        <v>29</v>
      </c>
      <c r="M983" t="s">
        <v>30</v>
      </c>
    </row>
    <row r="984" spans="1:13" x14ac:dyDescent="0.2">
      <c r="A984" t="s">
        <v>13</v>
      </c>
      <c r="B984" t="s">
        <v>14</v>
      </c>
      <c r="C984" t="s">
        <v>15</v>
      </c>
      <c r="D984" t="s">
        <v>595</v>
      </c>
      <c r="F984" t="s">
        <v>18</v>
      </c>
      <c r="G984" t="s">
        <v>18</v>
      </c>
      <c r="H984" t="s">
        <v>727</v>
      </c>
      <c r="I984" t="s">
        <v>41</v>
      </c>
      <c r="J984" t="s">
        <v>29</v>
      </c>
      <c r="M984" t="s">
        <v>30</v>
      </c>
    </row>
    <row r="985" spans="1:13" x14ac:dyDescent="0.2">
      <c r="A985" t="s">
        <v>13</v>
      </c>
      <c r="B985" t="s">
        <v>14</v>
      </c>
      <c r="C985" t="s">
        <v>15</v>
      </c>
      <c r="D985" t="s">
        <v>595</v>
      </c>
      <c r="F985" t="s">
        <v>18</v>
      </c>
      <c r="G985" t="s">
        <v>18</v>
      </c>
      <c r="H985" t="s">
        <v>256</v>
      </c>
      <c r="I985" t="s">
        <v>28</v>
      </c>
      <c r="J985" t="s">
        <v>29</v>
      </c>
      <c r="M985" t="s">
        <v>30</v>
      </c>
    </row>
    <row r="986" spans="1:13" x14ac:dyDescent="0.2">
      <c r="A986" t="s">
        <v>13</v>
      </c>
      <c r="B986" t="s">
        <v>14</v>
      </c>
      <c r="C986" t="s">
        <v>15</v>
      </c>
      <c r="D986" t="s">
        <v>595</v>
      </c>
      <c r="F986" t="s">
        <v>18</v>
      </c>
      <c r="G986" t="s">
        <v>18</v>
      </c>
      <c r="H986" t="s">
        <v>254</v>
      </c>
      <c r="I986" t="s">
        <v>49</v>
      </c>
      <c r="J986" t="s">
        <v>29</v>
      </c>
      <c r="M986" t="s">
        <v>30</v>
      </c>
    </row>
    <row r="987" spans="1:13" x14ac:dyDescent="0.2">
      <c r="A987" t="s">
        <v>13</v>
      </c>
      <c r="B987" t="s">
        <v>14</v>
      </c>
      <c r="C987" t="s">
        <v>636</v>
      </c>
      <c r="D987" t="s">
        <v>703</v>
      </c>
      <c r="F987" t="s">
        <v>18</v>
      </c>
      <c r="G987" t="s">
        <v>18</v>
      </c>
      <c r="H987" t="s">
        <v>254</v>
      </c>
      <c r="I987" t="s">
        <v>20</v>
      </c>
      <c r="J987" t="s">
        <v>29</v>
      </c>
      <c r="M987" t="s">
        <v>30</v>
      </c>
    </row>
    <row r="988" spans="1:13" x14ac:dyDescent="0.2">
      <c r="A988" t="s">
        <v>13</v>
      </c>
      <c r="B988" t="s">
        <v>14</v>
      </c>
      <c r="C988" t="s">
        <v>600</v>
      </c>
      <c r="D988" t="s">
        <v>627</v>
      </c>
      <c r="F988" t="s">
        <v>18</v>
      </c>
      <c r="G988" t="s">
        <v>18</v>
      </c>
      <c r="H988" t="s">
        <v>256</v>
      </c>
      <c r="I988" t="s">
        <v>28</v>
      </c>
      <c r="J988" t="s">
        <v>21</v>
      </c>
      <c r="M988" t="s">
        <v>30</v>
      </c>
    </row>
    <row r="989" spans="1:13" x14ac:dyDescent="0.2">
      <c r="A989" t="s">
        <v>13</v>
      </c>
      <c r="B989" t="s">
        <v>14</v>
      </c>
      <c r="C989" t="s">
        <v>15</v>
      </c>
      <c r="D989" t="s">
        <v>595</v>
      </c>
      <c r="F989" t="s">
        <v>18</v>
      </c>
      <c r="G989" t="s">
        <v>18</v>
      </c>
      <c r="H989" t="s">
        <v>256</v>
      </c>
      <c r="I989" t="s">
        <v>20</v>
      </c>
      <c r="J989" t="s">
        <v>29</v>
      </c>
      <c r="M989" t="s">
        <v>30</v>
      </c>
    </row>
    <row r="990" spans="1:13" x14ac:dyDescent="0.2">
      <c r="A990" t="s">
        <v>13</v>
      </c>
      <c r="B990" t="s">
        <v>14</v>
      </c>
      <c r="C990" t="s">
        <v>607</v>
      </c>
      <c r="D990" t="s">
        <v>608</v>
      </c>
      <c r="F990" t="s">
        <v>18</v>
      </c>
      <c r="G990" t="s">
        <v>18</v>
      </c>
      <c r="H990" t="s">
        <v>261</v>
      </c>
      <c r="I990" t="s">
        <v>20</v>
      </c>
      <c r="J990" t="s">
        <v>21</v>
      </c>
      <c r="M990" t="s">
        <v>30</v>
      </c>
    </row>
    <row r="991" spans="1:13" x14ac:dyDescent="0.2">
      <c r="A991" t="s">
        <v>13</v>
      </c>
      <c r="B991" t="s">
        <v>14</v>
      </c>
      <c r="C991" t="s">
        <v>15</v>
      </c>
      <c r="D991" t="s">
        <v>595</v>
      </c>
      <c r="F991" t="s">
        <v>18</v>
      </c>
      <c r="G991" t="s">
        <v>18</v>
      </c>
      <c r="H991" t="s">
        <v>261</v>
      </c>
      <c r="I991" t="s">
        <v>41</v>
      </c>
      <c r="J991" t="s">
        <v>29</v>
      </c>
      <c r="M991" t="s">
        <v>36</v>
      </c>
    </row>
    <row r="992" spans="1:13" x14ac:dyDescent="0.2">
      <c r="A992" t="s">
        <v>13</v>
      </c>
      <c r="B992" t="s">
        <v>14</v>
      </c>
      <c r="C992" t="s">
        <v>607</v>
      </c>
      <c r="D992" t="s">
        <v>608</v>
      </c>
      <c r="F992" t="s">
        <v>18</v>
      </c>
      <c r="G992" t="s">
        <v>18</v>
      </c>
      <c r="H992" t="s">
        <v>268</v>
      </c>
      <c r="I992" t="s">
        <v>49</v>
      </c>
      <c r="J992" t="s">
        <v>29</v>
      </c>
      <c r="M992" t="s">
        <v>30</v>
      </c>
    </row>
    <row r="993" spans="1:13" x14ac:dyDescent="0.2">
      <c r="A993" t="s">
        <v>13</v>
      </c>
      <c r="B993" t="s">
        <v>14</v>
      </c>
      <c r="C993" t="s">
        <v>15</v>
      </c>
      <c r="D993" t="s">
        <v>595</v>
      </c>
      <c r="F993" t="s">
        <v>18</v>
      </c>
      <c r="G993" t="s">
        <v>18</v>
      </c>
      <c r="H993" t="s">
        <v>261</v>
      </c>
      <c r="I993" t="s">
        <v>49</v>
      </c>
      <c r="J993" t="s">
        <v>29</v>
      </c>
      <c r="M993" t="s">
        <v>36</v>
      </c>
    </row>
    <row r="994" spans="1:13" x14ac:dyDescent="0.2">
      <c r="A994" t="s">
        <v>13</v>
      </c>
      <c r="B994" t="s">
        <v>14</v>
      </c>
      <c r="C994" t="s">
        <v>607</v>
      </c>
      <c r="D994" t="s">
        <v>608</v>
      </c>
      <c r="F994" t="s">
        <v>18</v>
      </c>
      <c r="G994" t="s">
        <v>18</v>
      </c>
      <c r="H994" t="s">
        <v>261</v>
      </c>
      <c r="I994" t="s">
        <v>41</v>
      </c>
      <c r="J994" t="s">
        <v>29</v>
      </c>
      <c r="M994" t="s">
        <v>30</v>
      </c>
    </row>
    <row r="995" spans="1:13" x14ac:dyDescent="0.2">
      <c r="A995" t="s">
        <v>13</v>
      </c>
      <c r="B995" t="s">
        <v>14</v>
      </c>
      <c r="C995" t="s">
        <v>600</v>
      </c>
      <c r="D995" t="s">
        <v>1307</v>
      </c>
      <c r="F995" t="s">
        <v>18</v>
      </c>
      <c r="G995" t="s">
        <v>18</v>
      </c>
      <c r="H995" t="s">
        <v>261</v>
      </c>
      <c r="I995" t="s">
        <v>49</v>
      </c>
      <c r="J995" t="s">
        <v>29</v>
      </c>
      <c r="M995" t="s">
        <v>30</v>
      </c>
    </row>
    <row r="996" spans="1:13" x14ac:dyDescent="0.2">
      <c r="A996" t="s">
        <v>13</v>
      </c>
      <c r="B996" t="s">
        <v>14</v>
      </c>
      <c r="C996" t="s">
        <v>607</v>
      </c>
      <c r="D996" t="s">
        <v>608</v>
      </c>
      <c r="F996" t="s">
        <v>18</v>
      </c>
      <c r="G996" t="s">
        <v>18</v>
      </c>
      <c r="H996" t="s">
        <v>268</v>
      </c>
      <c r="I996" t="s">
        <v>49</v>
      </c>
      <c r="J996" t="s">
        <v>21</v>
      </c>
      <c r="M996" t="s">
        <v>30</v>
      </c>
    </row>
    <row r="997" spans="1:13" x14ac:dyDescent="0.2">
      <c r="A997" t="s">
        <v>13</v>
      </c>
      <c r="B997" t="s">
        <v>14</v>
      </c>
      <c r="C997" t="s">
        <v>636</v>
      </c>
      <c r="D997" t="s">
        <v>703</v>
      </c>
      <c r="F997" t="s">
        <v>18</v>
      </c>
      <c r="G997" t="s">
        <v>18</v>
      </c>
      <c r="H997" t="s">
        <v>268</v>
      </c>
      <c r="I997" t="s">
        <v>20</v>
      </c>
      <c r="J997" t="s">
        <v>21</v>
      </c>
      <c r="M997" t="s">
        <v>82</v>
      </c>
    </row>
    <row r="998" spans="1:13" x14ac:dyDescent="0.2">
      <c r="A998" t="s">
        <v>13</v>
      </c>
      <c r="B998" t="s">
        <v>14</v>
      </c>
      <c r="C998" t="s">
        <v>15</v>
      </c>
      <c r="D998" t="s">
        <v>595</v>
      </c>
      <c r="F998" t="s">
        <v>18</v>
      </c>
      <c r="G998" t="s">
        <v>18</v>
      </c>
      <c r="H998" t="s">
        <v>268</v>
      </c>
      <c r="I998" t="s">
        <v>49</v>
      </c>
      <c r="J998" t="s">
        <v>29</v>
      </c>
      <c r="M998" t="s">
        <v>36</v>
      </c>
    </row>
    <row r="999" spans="1:13" x14ac:dyDescent="0.2">
      <c r="A999" t="s">
        <v>13</v>
      </c>
      <c r="B999" t="s">
        <v>14</v>
      </c>
      <c r="C999" t="s">
        <v>600</v>
      </c>
      <c r="D999" t="s">
        <v>627</v>
      </c>
      <c r="F999" t="s">
        <v>18</v>
      </c>
      <c r="G999" t="s">
        <v>18</v>
      </c>
      <c r="H999" t="s">
        <v>268</v>
      </c>
      <c r="I999" t="s">
        <v>28</v>
      </c>
      <c r="J999" t="s">
        <v>21</v>
      </c>
      <c r="M999" t="s">
        <v>36</v>
      </c>
    </row>
    <row r="1000" spans="1:13" x14ac:dyDescent="0.2">
      <c r="A1000" t="s">
        <v>13</v>
      </c>
      <c r="B1000" t="s">
        <v>14</v>
      </c>
      <c r="C1000" t="s">
        <v>636</v>
      </c>
      <c r="D1000" t="s">
        <v>703</v>
      </c>
      <c r="F1000" t="s">
        <v>18</v>
      </c>
      <c r="G1000" t="s">
        <v>18</v>
      </c>
      <c r="H1000" t="s">
        <v>268</v>
      </c>
      <c r="I1000" t="s">
        <v>49</v>
      </c>
      <c r="J1000" t="s">
        <v>29</v>
      </c>
      <c r="M1000" t="s">
        <v>30</v>
      </c>
    </row>
    <row r="1001" spans="1:13" x14ac:dyDescent="0.2">
      <c r="A1001" t="s">
        <v>13</v>
      </c>
      <c r="B1001" t="s">
        <v>14</v>
      </c>
      <c r="C1001" t="s">
        <v>15</v>
      </c>
      <c r="D1001" t="s">
        <v>595</v>
      </c>
      <c r="F1001" t="s">
        <v>18</v>
      </c>
      <c r="G1001" t="s">
        <v>18</v>
      </c>
      <c r="H1001" t="s">
        <v>268</v>
      </c>
      <c r="I1001" t="s">
        <v>20</v>
      </c>
      <c r="J1001" t="s">
        <v>29</v>
      </c>
      <c r="M1001" t="s">
        <v>36</v>
      </c>
    </row>
    <row r="1002" spans="1:13" x14ac:dyDescent="0.2">
      <c r="A1002" t="s">
        <v>13</v>
      </c>
      <c r="B1002" t="s">
        <v>14</v>
      </c>
      <c r="C1002" t="s">
        <v>600</v>
      </c>
      <c r="D1002" t="s">
        <v>627</v>
      </c>
      <c r="F1002" t="s">
        <v>18</v>
      </c>
      <c r="G1002" t="s">
        <v>18</v>
      </c>
      <c r="H1002" t="s">
        <v>268</v>
      </c>
      <c r="I1002" t="s">
        <v>41</v>
      </c>
      <c r="J1002" t="s">
        <v>29</v>
      </c>
      <c r="M1002" t="s">
        <v>36</v>
      </c>
    </row>
    <row r="1003" spans="1:13" x14ac:dyDescent="0.2">
      <c r="A1003" t="s">
        <v>13</v>
      </c>
      <c r="B1003" t="s">
        <v>14</v>
      </c>
      <c r="C1003" t="s">
        <v>15</v>
      </c>
      <c r="D1003" t="s">
        <v>595</v>
      </c>
      <c r="F1003" t="s">
        <v>18</v>
      </c>
      <c r="G1003" t="s">
        <v>18</v>
      </c>
      <c r="H1003" t="s">
        <v>272</v>
      </c>
      <c r="I1003" t="s">
        <v>20</v>
      </c>
      <c r="J1003" t="s">
        <v>29</v>
      </c>
      <c r="M1003" t="s">
        <v>30</v>
      </c>
    </row>
    <row r="1004" spans="1:13" x14ac:dyDescent="0.2">
      <c r="A1004" t="s">
        <v>13</v>
      </c>
      <c r="B1004" t="s">
        <v>14</v>
      </c>
      <c r="C1004" t="s">
        <v>15</v>
      </c>
      <c r="D1004" t="s">
        <v>595</v>
      </c>
      <c r="F1004" t="s">
        <v>18</v>
      </c>
      <c r="G1004" t="s">
        <v>18</v>
      </c>
      <c r="H1004" t="s">
        <v>326</v>
      </c>
      <c r="I1004" t="s">
        <v>49</v>
      </c>
      <c r="J1004" t="s">
        <v>29</v>
      </c>
      <c r="M1004" t="s">
        <v>36</v>
      </c>
    </row>
    <row r="1005" spans="1:13" x14ac:dyDescent="0.2">
      <c r="A1005" t="s">
        <v>13</v>
      </c>
      <c r="B1005" t="s">
        <v>14</v>
      </c>
      <c r="C1005" t="s">
        <v>15</v>
      </c>
      <c r="D1005" t="s">
        <v>595</v>
      </c>
      <c r="F1005" t="s">
        <v>18</v>
      </c>
      <c r="G1005" t="s">
        <v>18</v>
      </c>
      <c r="H1005" t="s">
        <v>272</v>
      </c>
      <c r="I1005" t="s">
        <v>20</v>
      </c>
      <c r="J1005" t="s">
        <v>29</v>
      </c>
      <c r="M1005" t="s">
        <v>36</v>
      </c>
    </row>
    <row r="1006" spans="1:13" x14ac:dyDescent="0.2">
      <c r="A1006" t="s">
        <v>13</v>
      </c>
      <c r="B1006" t="s">
        <v>14</v>
      </c>
      <c r="C1006" t="s">
        <v>600</v>
      </c>
      <c r="D1006" t="s">
        <v>627</v>
      </c>
      <c r="F1006" t="s">
        <v>18</v>
      </c>
      <c r="G1006" t="s">
        <v>18</v>
      </c>
      <c r="H1006" t="s">
        <v>272</v>
      </c>
      <c r="I1006" t="s">
        <v>20</v>
      </c>
      <c r="J1006" t="s">
        <v>29</v>
      </c>
      <c r="M1006" t="s">
        <v>30</v>
      </c>
    </row>
    <row r="1007" spans="1:13" x14ac:dyDescent="0.2">
      <c r="A1007" t="s">
        <v>13</v>
      </c>
      <c r="B1007" t="s">
        <v>14</v>
      </c>
      <c r="C1007" t="s">
        <v>615</v>
      </c>
      <c r="D1007" t="s">
        <v>1303</v>
      </c>
      <c r="F1007" t="s">
        <v>18</v>
      </c>
      <c r="G1007" t="s">
        <v>18</v>
      </c>
      <c r="H1007" t="s">
        <v>272</v>
      </c>
      <c r="I1007" t="s">
        <v>20</v>
      </c>
      <c r="J1007" t="s">
        <v>21</v>
      </c>
      <c r="M1007" t="s">
        <v>36</v>
      </c>
    </row>
    <row r="1008" spans="1:13" x14ac:dyDescent="0.2">
      <c r="A1008" t="s">
        <v>13</v>
      </c>
      <c r="B1008" t="s">
        <v>14</v>
      </c>
      <c r="C1008" t="s">
        <v>615</v>
      </c>
      <c r="D1008" t="s">
        <v>1303</v>
      </c>
      <c r="F1008" t="s">
        <v>18</v>
      </c>
      <c r="G1008" t="s">
        <v>18</v>
      </c>
      <c r="H1008" t="s">
        <v>326</v>
      </c>
      <c r="I1008" t="s">
        <v>49</v>
      </c>
      <c r="J1008" t="s">
        <v>29</v>
      </c>
      <c r="M1008" t="s">
        <v>30</v>
      </c>
    </row>
    <row r="1009" spans="1:13" x14ac:dyDescent="0.2">
      <c r="A1009" t="s">
        <v>13</v>
      </c>
      <c r="B1009" t="s">
        <v>14</v>
      </c>
      <c r="C1009" t="s">
        <v>15</v>
      </c>
      <c r="D1009" t="s">
        <v>595</v>
      </c>
      <c r="F1009" t="s">
        <v>18</v>
      </c>
      <c r="G1009" t="s">
        <v>18</v>
      </c>
      <c r="H1009" t="s">
        <v>326</v>
      </c>
      <c r="I1009" t="s">
        <v>28</v>
      </c>
      <c r="J1009" t="s">
        <v>29</v>
      </c>
      <c r="M1009" t="s">
        <v>36</v>
      </c>
    </row>
    <row r="1010" spans="1:13" x14ac:dyDescent="0.2">
      <c r="A1010" t="s">
        <v>13</v>
      </c>
      <c r="B1010" t="s">
        <v>14</v>
      </c>
      <c r="C1010" t="s">
        <v>15</v>
      </c>
      <c r="D1010" t="s">
        <v>595</v>
      </c>
      <c r="F1010" t="s">
        <v>18</v>
      </c>
      <c r="G1010" t="s">
        <v>18</v>
      </c>
      <c r="H1010" t="s">
        <v>326</v>
      </c>
      <c r="I1010" t="s">
        <v>28</v>
      </c>
      <c r="J1010" t="s">
        <v>29</v>
      </c>
      <c r="M1010" t="s">
        <v>30</v>
      </c>
    </row>
    <row r="1011" spans="1:13" x14ac:dyDescent="0.2">
      <c r="A1011" t="s">
        <v>13</v>
      </c>
      <c r="B1011" t="s">
        <v>14</v>
      </c>
      <c r="C1011" t="s">
        <v>600</v>
      </c>
      <c r="D1011" t="s">
        <v>627</v>
      </c>
      <c r="F1011" t="s">
        <v>18</v>
      </c>
      <c r="G1011" t="s">
        <v>18</v>
      </c>
      <c r="H1011" t="s">
        <v>326</v>
      </c>
      <c r="I1011" t="s">
        <v>28</v>
      </c>
      <c r="J1011" t="s">
        <v>21</v>
      </c>
      <c r="M1011" t="s">
        <v>36</v>
      </c>
    </row>
    <row r="1012" spans="1:13" x14ac:dyDescent="0.2">
      <c r="A1012" t="s">
        <v>13</v>
      </c>
      <c r="B1012" t="s">
        <v>14</v>
      </c>
      <c r="C1012" t="s">
        <v>636</v>
      </c>
      <c r="D1012" t="s">
        <v>703</v>
      </c>
      <c r="F1012" t="s">
        <v>18</v>
      </c>
      <c r="G1012" t="s">
        <v>18</v>
      </c>
      <c r="H1012" t="s">
        <v>326</v>
      </c>
      <c r="I1012" t="s">
        <v>49</v>
      </c>
      <c r="J1012" t="s">
        <v>29</v>
      </c>
      <c r="M1012" t="s">
        <v>36</v>
      </c>
    </row>
    <row r="1013" spans="1:13" x14ac:dyDescent="0.2">
      <c r="A1013" t="s">
        <v>13</v>
      </c>
      <c r="B1013" t="s">
        <v>14</v>
      </c>
      <c r="C1013" t="s">
        <v>15</v>
      </c>
      <c r="D1013" t="s">
        <v>595</v>
      </c>
      <c r="F1013" t="s">
        <v>18</v>
      </c>
      <c r="G1013" t="s">
        <v>18</v>
      </c>
      <c r="H1013" t="s">
        <v>326</v>
      </c>
      <c r="I1013" t="s">
        <v>20</v>
      </c>
      <c r="J1013" t="s">
        <v>29</v>
      </c>
      <c r="M1013" t="s">
        <v>18</v>
      </c>
    </row>
    <row r="1014" spans="1:13" x14ac:dyDescent="0.2">
      <c r="A1014" t="s">
        <v>13</v>
      </c>
      <c r="B1014" t="s">
        <v>14</v>
      </c>
      <c r="C1014" t="s">
        <v>600</v>
      </c>
      <c r="D1014" t="s">
        <v>627</v>
      </c>
      <c r="F1014" t="s">
        <v>18</v>
      </c>
      <c r="G1014" t="s">
        <v>18</v>
      </c>
      <c r="H1014" t="s">
        <v>394</v>
      </c>
      <c r="I1014" t="s">
        <v>20</v>
      </c>
      <c r="J1014" t="s">
        <v>74</v>
      </c>
      <c r="M1014" t="s">
        <v>36</v>
      </c>
    </row>
    <row r="1015" spans="1:13" x14ac:dyDescent="0.2">
      <c r="A1015" t="s">
        <v>13</v>
      </c>
      <c r="B1015" t="s">
        <v>14</v>
      </c>
      <c r="C1015" t="s">
        <v>15</v>
      </c>
      <c r="D1015" t="s">
        <v>595</v>
      </c>
      <c r="F1015" t="s">
        <v>18</v>
      </c>
      <c r="G1015" t="s">
        <v>18</v>
      </c>
      <c r="H1015" t="s">
        <v>354</v>
      </c>
      <c r="I1015" t="s">
        <v>20</v>
      </c>
      <c r="J1015" t="s">
        <v>29</v>
      </c>
      <c r="M1015" t="s">
        <v>36</v>
      </c>
    </row>
    <row r="1016" spans="1:13" x14ac:dyDescent="0.2">
      <c r="A1016" t="s">
        <v>13</v>
      </c>
      <c r="B1016" t="s">
        <v>14</v>
      </c>
      <c r="C1016" t="s">
        <v>15</v>
      </c>
      <c r="D1016" t="s">
        <v>595</v>
      </c>
      <c r="F1016" t="s">
        <v>18</v>
      </c>
      <c r="G1016" t="s">
        <v>18</v>
      </c>
      <c r="H1016" t="s">
        <v>382</v>
      </c>
      <c r="I1016" t="s">
        <v>28</v>
      </c>
      <c r="J1016" t="s">
        <v>29</v>
      </c>
      <c r="M1016" t="s">
        <v>36</v>
      </c>
    </row>
    <row r="1017" spans="1:13" x14ac:dyDescent="0.2">
      <c r="A1017" t="s">
        <v>13</v>
      </c>
      <c r="B1017" t="s">
        <v>14</v>
      </c>
      <c r="C1017" t="s">
        <v>607</v>
      </c>
      <c r="D1017" t="s">
        <v>608</v>
      </c>
      <c r="F1017" t="s">
        <v>18</v>
      </c>
      <c r="G1017" t="s">
        <v>18</v>
      </c>
      <c r="H1017" t="s">
        <v>382</v>
      </c>
      <c r="I1017" t="s">
        <v>20</v>
      </c>
      <c r="J1017" t="s">
        <v>29</v>
      </c>
      <c r="M1017" t="s">
        <v>30</v>
      </c>
    </row>
    <row r="1018" spans="1:13" x14ac:dyDescent="0.2">
      <c r="A1018" t="s">
        <v>13</v>
      </c>
      <c r="B1018" t="s">
        <v>14</v>
      </c>
      <c r="C1018" t="s">
        <v>15</v>
      </c>
      <c r="D1018" t="s">
        <v>595</v>
      </c>
      <c r="F1018" t="s">
        <v>18</v>
      </c>
      <c r="G1018" t="s">
        <v>18</v>
      </c>
      <c r="H1018" t="s">
        <v>382</v>
      </c>
      <c r="I1018" t="s">
        <v>28</v>
      </c>
      <c r="J1018" t="s">
        <v>21</v>
      </c>
      <c r="M1018" t="s">
        <v>30</v>
      </c>
    </row>
    <row r="1019" spans="1:13" x14ac:dyDescent="0.2">
      <c r="A1019" t="s">
        <v>13</v>
      </c>
      <c r="B1019" t="s">
        <v>14</v>
      </c>
      <c r="C1019" t="s">
        <v>607</v>
      </c>
      <c r="D1019" t="s">
        <v>608</v>
      </c>
      <c r="F1019" t="s">
        <v>18</v>
      </c>
      <c r="G1019" t="s">
        <v>18</v>
      </c>
      <c r="H1019" t="s">
        <v>394</v>
      </c>
      <c r="I1019" t="s">
        <v>49</v>
      </c>
      <c r="J1019" t="s">
        <v>29</v>
      </c>
      <c r="M1019" t="s">
        <v>36</v>
      </c>
    </row>
    <row r="1020" spans="1:13" x14ac:dyDescent="0.2">
      <c r="A1020" t="s">
        <v>13</v>
      </c>
      <c r="B1020" t="s">
        <v>14</v>
      </c>
      <c r="C1020" t="s">
        <v>15</v>
      </c>
      <c r="D1020" t="s">
        <v>595</v>
      </c>
      <c r="F1020" t="s">
        <v>18</v>
      </c>
      <c r="G1020" t="s">
        <v>18</v>
      </c>
      <c r="H1020" t="s">
        <v>394</v>
      </c>
      <c r="I1020" t="s">
        <v>49</v>
      </c>
      <c r="J1020" t="s">
        <v>29</v>
      </c>
      <c r="M1020" t="s">
        <v>30</v>
      </c>
    </row>
    <row r="1021" spans="1:13" x14ac:dyDescent="0.2">
      <c r="A1021" t="s">
        <v>13</v>
      </c>
      <c r="B1021" t="s">
        <v>14</v>
      </c>
      <c r="C1021" t="s">
        <v>15</v>
      </c>
      <c r="D1021" t="s">
        <v>595</v>
      </c>
      <c r="F1021" t="s">
        <v>18</v>
      </c>
      <c r="G1021" t="s">
        <v>18</v>
      </c>
      <c r="H1021" t="s">
        <v>394</v>
      </c>
      <c r="I1021" t="s">
        <v>49</v>
      </c>
      <c r="J1021" t="s">
        <v>29</v>
      </c>
      <c r="M1021" t="s">
        <v>30</v>
      </c>
    </row>
    <row r="1022" spans="1:13" x14ac:dyDescent="0.2">
      <c r="A1022" t="s">
        <v>13</v>
      </c>
      <c r="B1022" t="s">
        <v>14</v>
      </c>
      <c r="C1022" t="s">
        <v>15</v>
      </c>
      <c r="D1022" t="s">
        <v>595</v>
      </c>
      <c r="F1022" t="s">
        <v>18</v>
      </c>
      <c r="G1022" t="s">
        <v>18</v>
      </c>
      <c r="H1022" t="s">
        <v>394</v>
      </c>
      <c r="I1022" t="s">
        <v>49</v>
      </c>
      <c r="J1022" t="s">
        <v>29</v>
      </c>
      <c r="M1022" t="s">
        <v>36</v>
      </c>
    </row>
    <row r="1023" spans="1:13" x14ac:dyDescent="0.2">
      <c r="A1023" t="s">
        <v>13</v>
      </c>
      <c r="B1023" t="s">
        <v>14</v>
      </c>
      <c r="C1023" t="s">
        <v>15</v>
      </c>
      <c r="D1023" t="s">
        <v>595</v>
      </c>
      <c r="F1023" t="s">
        <v>18</v>
      </c>
      <c r="G1023" t="s">
        <v>18</v>
      </c>
      <c r="H1023" t="s">
        <v>394</v>
      </c>
      <c r="I1023" t="s">
        <v>20</v>
      </c>
      <c r="J1023" t="s">
        <v>29</v>
      </c>
      <c r="M1023" t="s">
        <v>30</v>
      </c>
    </row>
    <row r="1024" spans="1:13" x14ac:dyDescent="0.2">
      <c r="A1024" t="s">
        <v>13</v>
      </c>
      <c r="B1024" t="s">
        <v>14</v>
      </c>
      <c r="C1024" t="s">
        <v>600</v>
      </c>
      <c r="D1024" t="s">
        <v>627</v>
      </c>
      <c r="F1024" t="s">
        <v>18</v>
      </c>
      <c r="G1024" t="s">
        <v>18</v>
      </c>
      <c r="H1024" t="s">
        <v>419</v>
      </c>
      <c r="I1024" t="s">
        <v>20</v>
      </c>
      <c r="J1024" t="s">
        <v>29</v>
      </c>
      <c r="M1024" t="s">
        <v>30</v>
      </c>
    </row>
    <row r="1025" spans="1:13" x14ac:dyDescent="0.2">
      <c r="A1025" t="s">
        <v>13</v>
      </c>
      <c r="B1025" t="s">
        <v>14</v>
      </c>
      <c r="C1025" t="s">
        <v>15</v>
      </c>
      <c r="D1025" t="s">
        <v>595</v>
      </c>
      <c r="F1025" t="s">
        <v>18</v>
      </c>
      <c r="G1025" t="s">
        <v>18</v>
      </c>
      <c r="H1025" t="s">
        <v>416</v>
      </c>
      <c r="I1025" t="s">
        <v>49</v>
      </c>
      <c r="J1025" t="s">
        <v>29</v>
      </c>
      <c r="M1025" t="s">
        <v>909</v>
      </c>
    </row>
    <row r="1026" spans="1:13" x14ac:dyDescent="0.2">
      <c r="A1026" t="s">
        <v>13</v>
      </c>
      <c r="B1026" t="s">
        <v>14</v>
      </c>
      <c r="C1026" t="s">
        <v>600</v>
      </c>
      <c r="D1026" t="s">
        <v>627</v>
      </c>
      <c r="F1026" t="s">
        <v>18</v>
      </c>
      <c r="G1026" t="s">
        <v>18</v>
      </c>
      <c r="H1026" t="s">
        <v>419</v>
      </c>
      <c r="I1026" t="s">
        <v>20</v>
      </c>
      <c r="J1026" t="s">
        <v>29</v>
      </c>
      <c r="M1026" t="s">
        <v>30</v>
      </c>
    </row>
    <row r="1027" spans="1:13" x14ac:dyDescent="0.2">
      <c r="A1027" t="s">
        <v>13</v>
      </c>
      <c r="B1027" t="s">
        <v>14</v>
      </c>
      <c r="C1027" t="s">
        <v>15</v>
      </c>
      <c r="D1027" t="s">
        <v>595</v>
      </c>
      <c r="F1027" t="s">
        <v>18</v>
      </c>
      <c r="G1027" t="s">
        <v>18</v>
      </c>
      <c r="H1027" t="s">
        <v>425</v>
      </c>
      <c r="I1027" t="s">
        <v>49</v>
      </c>
      <c r="J1027" t="s">
        <v>29</v>
      </c>
      <c r="M1027" t="s">
        <v>36</v>
      </c>
    </row>
    <row r="1028" spans="1:13" x14ac:dyDescent="0.2">
      <c r="A1028" t="s">
        <v>13</v>
      </c>
      <c r="B1028" t="s">
        <v>14</v>
      </c>
      <c r="C1028" t="s">
        <v>15</v>
      </c>
      <c r="D1028" t="s">
        <v>595</v>
      </c>
      <c r="F1028" t="s">
        <v>18</v>
      </c>
      <c r="G1028" t="s">
        <v>18</v>
      </c>
      <c r="H1028" t="s">
        <v>419</v>
      </c>
      <c r="I1028" t="s">
        <v>20</v>
      </c>
      <c r="J1028" t="s">
        <v>29</v>
      </c>
      <c r="M1028" t="s">
        <v>30</v>
      </c>
    </row>
    <row r="1029" spans="1:13" x14ac:dyDescent="0.2">
      <c r="A1029" t="s">
        <v>13</v>
      </c>
      <c r="B1029" t="s">
        <v>14</v>
      </c>
      <c r="C1029" t="s">
        <v>600</v>
      </c>
      <c r="D1029" t="s">
        <v>627</v>
      </c>
      <c r="F1029" t="s">
        <v>18</v>
      </c>
      <c r="G1029" t="s">
        <v>18</v>
      </c>
      <c r="H1029" t="s">
        <v>425</v>
      </c>
      <c r="I1029" t="s">
        <v>20</v>
      </c>
      <c r="J1029" t="s">
        <v>29</v>
      </c>
      <c r="M1029" t="s">
        <v>36</v>
      </c>
    </row>
    <row r="1030" spans="1:13" x14ac:dyDescent="0.2">
      <c r="A1030" t="s">
        <v>13</v>
      </c>
      <c r="B1030" t="s">
        <v>14</v>
      </c>
      <c r="C1030" t="s">
        <v>615</v>
      </c>
      <c r="D1030" t="s">
        <v>1303</v>
      </c>
      <c r="F1030" t="s">
        <v>18</v>
      </c>
      <c r="G1030" t="s">
        <v>18</v>
      </c>
      <c r="H1030" t="s">
        <v>425</v>
      </c>
      <c r="I1030" t="s">
        <v>49</v>
      </c>
      <c r="J1030" t="s">
        <v>29</v>
      </c>
      <c r="M1030" t="s">
        <v>36</v>
      </c>
    </row>
    <row r="1031" spans="1:13" x14ac:dyDescent="0.2">
      <c r="A1031" t="s">
        <v>13</v>
      </c>
      <c r="B1031" t="s">
        <v>14</v>
      </c>
      <c r="C1031" t="s">
        <v>15</v>
      </c>
      <c r="D1031" t="s">
        <v>595</v>
      </c>
      <c r="F1031" t="s">
        <v>18</v>
      </c>
      <c r="G1031" t="s">
        <v>18</v>
      </c>
      <c r="H1031" t="s">
        <v>425</v>
      </c>
      <c r="I1031" t="s">
        <v>28</v>
      </c>
      <c r="J1031" t="s">
        <v>29</v>
      </c>
      <c r="M1031" t="s">
        <v>36</v>
      </c>
    </row>
    <row r="1032" spans="1:13" x14ac:dyDescent="0.2">
      <c r="A1032" t="s">
        <v>13</v>
      </c>
      <c r="B1032" t="s">
        <v>14</v>
      </c>
      <c r="C1032" t="s">
        <v>15</v>
      </c>
      <c r="D1032" t="s">
        <v>595</v>
      </c>
      <c r="F1032" t="s">
        <v>18</v>
      </c>
      <c r="G1032" t="s">
        <v>18</v>
      </c>
      <c r="H1032" t="s">
        <v>425</v>
      </c>
      <c r="I1032" t="s">
        <v>41</v>
      </c>
      <c r="J1032" t="s">
        <v>29</v>
      </c>
      <c r="M1032" t="s">
        <v>36</v>
      </c>
    </row>
    <row r="1033" spans="1:13" x14ac:dyDescent="0.2">
      <c r="A1033" t="s">
        <v>13</v>
      </c>
      <c r="B1033" t="s">
        <v>14</v>
      </c>
      <c r="C1033" t="s">
        <v>607</v>
      </c>
      <c r="D1033" t="s">
        <v>608</v>
      </c>
      <c r="F1033" t="s">
        <v>18</v>
      </c>
      <c r="G1033" t="s">
        <v>18</v>
      </c>
      <c r="H1033" t="s">
        <v>510</v>
      </c>
      <c r="I1033" t="s">
        <v>41</v>
      </c>
      <c r="J1033" t="s">
        <v>29</v>
      </c>
      <c r="M1033" t="s">
        <v>36</v>
      </c>
    </row>
    <row r="1034" spans="1:13" x14ac:dyDescent="0.2">
      <c r="A1034" t="s">
        <v>13</v>
      </c>
      <c r="B1034" t="s">
        <v>14</v>
      </c>
      <c r="C1034" t="s">
        <v>15</v>
      </c>
      <c r="D1034" t="s">
        <v>595</v>
      </c>
      <c r="F1034" t="s">
        <v>18</v>
      </c>
      <c r="G1034" t="s">
        <v>18</v>
      </c>
      <c r="H1034" t="s">
        <v>427</v>
      </c>
      <c r="I1034" t="s">
        <v>41</v>
      </c>
      <c r="J1034" t="s">
        <v>29</v>
      </c>
      <c r="M1034" t="s">
        <v>36</v>
      </c>
    </row>
    <row r="1035" spans="1:13" x14ac:dyDescent="0.2">
      <c r="A1035" t="s">
        <v>13</v>
      </c>
      <c r="B1035" t="s">
        <v>14</v>
      </c>
      <c r="C1035" t="s">
        <v>15</v>
      </c>
      <c r="D1035" t="s">
        <v>595</v>
      </c>
      <c r="F1035" t="s">
        <v>18</v>
      </c>
      <c r="G1035" t="s">
        <v>18</v>
      </c>
      <c r="H1035" t="s">
        <v>510</v>
      </c>
      <c r="I1035" t="s">
        <v>41</v>
      </c>
      <c r="J1035" t="s">
        <v>29</v>
      </c>
      <c r="M1035" t="s">
        <v>36</v>
      </c>
    </row>
    <row r="1036" spans="1:13" x14ac:dyDescent="0.2">
      <c r="A1036" t="s">
        <v>13</v>
      </c>
      <c r="B1036" t="s">
        <v>14</v>
      </c>
      <c r="C1036" t="s">
        <v>607</v>
      </c>
      <c r="D1036" t="s">
        <v>1308</v>
      </c>
      <c r="F1036" t="s">
        <v>18</v>
      </c>
      <c r="G1036" t="s">
        <v>18</v>
      </c>
      <c r="H1036" t="s">
        <v>427</v>
      </c>
      <c r="I1036" t="s">
        <v>49</v>
      </c>
      <c r="J1036" t="s">
        <v>21</v>
      </c>
      <c r="M1036" t="s">
        <v>417</v>
      </c>
    </row>
    <row r="1037" spans="1:13" x14ac:dyDescent="0.2">
      <c r="A1037" t="s">
        <v>13</v>
      </c>
      <c r="B1037" t="s">
        <v>14</v>
      </c>
      <c r="C1037" t="s">
        <v>636</v>
      </c>
      <c r="D1037" t="s">
        <v>703</v>
      </c>
      <c r="F1037" t="s">
        <v>18</v>
      </c>
      <c r="G1037" t="s">
        <v>18</v>
      </c>
      <c r="H1037" t="s">
        <v>427</v>
      </c>
      <c r="I1037" t="s">
        <v>49</v>
      </c>
      <c r="J1037" t="s">
        <v>172</v>
      </c>
      <c r="M1037" t="s">
        <v>30</v>
      </c>
    </row>
    <row r="1038" spans="1:13" x14ac:dyDescent="0.2">
      <c r="A1038" t="s">
        <v>13</v>
      </c>
      <c r="B1038" t="s">
        <v>14</v>
      </c>
      <c r="C1038" t="s">
        <v>15</v>
      </c>
      <c r="D1038" t="s">
        <v>595</v>
      </c>
      <c r="F1038" t="s">
        <v>18</v>
      </c>
      <c r="G1038" t="s">
        <v>18</v>
      </c>
      <c r="H1038" t="s">
        <v>510</v>
      </c>
      <c r="I1038" t="s">
        <v>20</v>
      </c>
      <c r="J1038" t="s">
        <v>29</v>
      </c>
      <c r="M1038" t="s">
        <v>36</v>
      </c>
    </row>
    <row r="1039" spans="1:13" x14ac:dyDescent="0.2">
      <c r="A1039" t="s">
        <v>13</v>
      </c>
      <c r="B1039" t="s">
        <v>14</v>
      </c>
      <c r="C1039" t="s">
        <v>15</v>
      </c>
      <c r="D1039" t="s">
        <v>595</v>
      </c>
      <c r="F1039" t="s">
        <v>18</v>
      </c>
      <c r="G1039" t="s">
        <v>18</v>
      </c>
      <c r="H1039" t="s">
        <v>510</v>
      </c>
      <c r="I1039" t="s">
        <v>49</v>
      </c>
      <c r="J1039" t="s">
        <v>29</v>
      </c>
      <c r="M1039" t="s">
        <v>30</v>
      </c>
    </row>
    <row r="1040" spans="1:13" x14ac:dyDescent="0.2">
      <c r="A1040" t="s">
        <v>13</v>
      </c>
      <c r="B1040" t="s">
        <v>14</v>
      </c>
      <c r="C1040" t="s">
        <v>615</v>
      </c>
      <c r="D1040" t="s">
        <v>1303</v>
      </c>
      <c r="F1040" t="s">
        <v>18</v>
      </c>
      <c r="G1040" t="s">
        <v>18</v>
      </c>
      <c r="H1040" t="s">
        <v>510</v>
      </c>
      <c r="I1040" t="s">
        <v>41</v>
      </c>
      <c r="J1040" t="s">
        <v>172</v>
      </c>
      <c r="M1040" t="s">
        <v>36</v>
      </c>
    </row>
    <row r="1041" spans="1:13" x14ac:dyDescent="0.2">
      <c r="A1041" t="s">
        <v>13</v>
      </c>
      <c r="B1041" t="s">
        <v>14</v>
      </c>
      <c r="C1041" t="s">
        <v>15</v>
      </c>
      <c r="D1041" t="s">
        <v>595</v>
      </c>
      <c r="F1041" t="s">
        <v>18</v>
      </c>
      <c r="G1041" t="s">
        <v>18</v>
      </c>
      <c r="H1041" t="s">
        <v>510</v>
      </c>
      <c r="I1041" t="s">
        <v>28</v>
      </c>
      <c r="J1041" t="s">
        <v>29</v>
      </c>
      <c r="M1041" t="s">
        <v>36</v>
      </c>
    </row>
    <row r="1042" spans="1:13" x14ac:dyDescent="0.2">
      <c r="A1042" t="s">
        <v>13</v>
      </c>
      <c r="B1042" t="s">
        <v>14</v>
      </c>
      <c r="C1042" t="s">
        <v>15</v>
      </c>
      <c r="D1042" t="s">
        <v>595</v>
      </c>
      <c r="F1042" t="s">
        <v>18</v>
      </c>
      <c r="G1042" t="s">
        <v>18</v>
      </c>
      <c r="H1042" t="s">
        <v>549</v>
      </c>
      <c r="I1042" t="s">
        <v>20</v>
      </c>
      <c r="J1042" t="s">
        <v>29</v>
      </c>
      <c r="M1042" t="s">
        <v>36</v>
      </c>
    </row>
    <row r="1043" spans="1:13" x14ac:dyDescent="0.2">
      <c r="A1043" t="s">
        <v>13</v>
      </c>
      <c r="B1043" t="s">
        <v>14</v>
      </c>
      <c r="C1043" t="s">
        <v>15</v>
      </c>
      <c r="D1043" t="s">
        <v>595</v>
      </c>
      <c r="F1043" t="s">
        <v>18</v>
      </c>
      <c r="G1043" t="s">
        <v>18</v>
      </c>
      <c r="H1043" t="s">
        <v>544</v>
      </c>
      <c r="I1043" t="s">
        <v>20</v>
      </c>
      <c r="J1043" t="s">
        <v>29</v>
      </c>
      <c r="M1043" t="s">
        <v>30</v>
      </c>
    </row>
    <row r="1044" spans="1:13" x14ac:dyDescent="0.2">
      <c r="A1044" t="s">
        <v>13</v>
      </c>
      <c r="B1044" t="s">
        <v>14</v>
      </c>
      <c r="C1044" t="s">
        <v>23</v>
      </c>
      <c r="D1044" t="s">
        <v>37</v>
      </c>
      <c r="F1044" t="s">
        <v>18</v>
      </c>
      <c r="G1044" t="s">
        <v>18</v>
      </c>
      <c r="H1044" t="s">
        <v>35</v>
      </c>
      <c r="I1044" t="s">
        <v>28</v>
      </c>
      <c r="J1044" t="s">
        <v>29</v>
      </c>
      <c r="M1044" t="s">
        <v>30</v>
      </c>
    </row>
    <row r="1045" spans="1:13" x14ac:dyDescent="0.2">
      <c r="A1045" t="s">
        <v>13</v>
      </c>
      <c r="B1045" t="s">
        <v>14</v>
      </c>
      <c r="C1045" t="s">
        <v>59</v>
      </c>
      <c r="D1045" t="s">
        <v>63</v>
      </c>
      <c r="F1045" t="s">
        <v>18</v>
      </c>
      <c r="G1045" t="s">
        <v>18</v>
      </c>
      <c r="H1045" t="s">
        <v>48</v>
      </c>
      <c r="I1045" t="s">
        <v>28</v>
      </c>
      <c r="J1045" t="s">
        <v>29</v>
      </c>
      <c r="M1045" t="s">
        <v>30</v>
      </c>
    </row>
    <row r="1046" spans="1:13" x14ac:dyDescent="0.2">
      <c r="A1046" t="s">
        <v>13</v>
      </c>
      <c r="B1046" t="s">
        <v>14</v>
      </c>
      <c r="C1046" t="s">
        <v>23</v>
      </c>
      <c r="D1046" t="s">
        <v>37</v>
      </c>
      <c r="F1046" t="s">
        <v>18</v>
      </c>
      <c r="G1046" t="s">
        <v>18</v>
      </c>
      <c r="H1046" t="s">
        <v>48</v>
      </c>
      <c r="I1046" t="s">
        <v>20</v>
      </c>
      <c r="J1046" t="s">
        <v>29</v>
      </c>
      <c r="M1046" t="s">
        <v>36</v>
      </c>
    </row>
    <row r="1047" spans="1:13" x14ac:dyDescent="0.2">
      <c r="A1047" t="s">
        <v>13</v>
      </c>
      <c r="B1047" t="s">
        <v>14</v>
      </c>
      <c r="C1047" t="s">
        <v>59</v>
      </c>
      <c r="D1047" t="s">
        <v>63</v>
      </c>
      <c r="F1047" t="s">
        <v>18</v>
      </c>
      <c r="G1047" t="s">
        <v>18</v>
      </c>
      <c r="H1047" t="s">
        <v>19</v>
      </c>
      <c r="I1047" t="s">
        <v>49</v>
      </c>
      <c r="J1047" t="s">
        <v>29</v>
      </c>
      <c r="M1047" t="s">
        <v>36</v>
      </c>
    </row>
    <row r="1048" spans="1:13" x14ac:dyDescent="0.2">
      <c r="A1048" t="s">
        <v>13</v>
      </c>
      <c r="B1048" t="s">
        <v>14</v>
      </c>
      <c r="C1048" t="s">
        <v>23</v>
      </c>
      <c r="D1048" t="s">
        <v>37</v>
      </c>
      <c r="F1048" t="s">
        <v>18</v>
      </c>
      <c r="G1048" t="s">
        <v>18</v>
      </c>
      <c r="H1048" t="s">
        <v>261</v>
      </c>
      <c r="I1048" t="s">
        <v>20</v>
      </c>
      <c r="J1048" t="s">
        <v>29</v>
      </c>
      <c r="M1048" t="s">
        <v>30</v>
      </c>
    </row>
    <row r="1049" spans="1:13" x14ac:dyDescent="0.2">
      <c r="A1049" t="s">
        <v>13</v>
      </c>
      <c r="B1049" t="s">
        <v>14</v>
      </c>
      <c r="C1049" t="s">
        <v>23</v>
      </c>
      <c r="D1049" t="s">
        <v>37</v>
      </c>
      <c r="F1049" t="s">
        <v>18</v>
      </c>
      <c r="G1049" t="s">
        <v>18</v>
      </c>
      <c r="H1049" t="s">
        <v>425</v>
      </c>
      <c r="I1049" t="s">
        <v>20</v>
      </c>
      <c r="J1049" t="s">
        <v>29</v>
      </c>
      <c r="M1049" t="s">
        <v>36</v>
      </c>
    </row>
    <row r="1050" spans="1:13" x14ac:dyDescent="0.2">
      <c r="A1050" t="s">
        <v>13</v>
      </c>
      <c r="B1050" t="s">
        <v>14</v>
      </c>
      <c r="C1050" t="s">
        <v>59</v>
      </c>
      <c r="D1050" t="s">
        <v>63</v>
      </c>
      <c r="F1050" t="s">
        <v>18</v>
      </c>
      <c r="G1050" t="s">
        <v>18</v>
      </c>
      <c r="H1050" t="s">
        <v>419</v>
      </c>
      <c r="I1050" t="s">
        <v>20</v>
      </c>
      <c r="J1050" t="s">
        <v>29</v>
      </c>
      <c r="M1050" t="s">
        <v>36</v>
      </c>
    </row>
    <row r="1051" spans="1:13" x14ac:dyDescent="0.2">
      <c r="A1051" t="s">
        <v>13</v>
      </c>
      <c r="B1051" t="s">
        <v>14</v>
      </c>
      <c r="C1051" t="s">
        <v>23</v>
      </c>
      <c r="D1051" t="s">
        <v>37</v>
      </c>
      <c r="F1051" t="s">
        <v>18</v>
      </c>
      <c r="G1051" t="s">
        <v>18</v>
      </c>
      <c r="H1051" t="s">
        <v>425</v>
      </c>
      <c r="I1051" t="s">
        <v>28</v>
      </c>
      <c r="J1051" t="s">
        <v>29</v>
      </c>
      <c r="M1051" t="s">
        <v>36</v>
      </c>
    </row>
    <row r="1052" spans="1:13" x14ac:dyDescent="0.2">
      <c r="A1052" t="s">
        <v>13</v>
      </c>
      <c r="B1052" t="s">
        <v>14</v>
      </c>
      <c r="C1052" t="s">
        <v>23</v>
      </c>
      <c r="D1052" t="s">
        <v>37</v>
      </c>
      <c r="F1052" t="s">
        <v>18</v>
      </c>
      <c r="G1052" t="s">
        <v>18</v>
      </c>
      <c r="H1052" t="s">
        <v>425</v>
      </c>
      <c r="I1052" t="s">
        <v>20</v>
      </c>
      <c r="J1052" t="s">
        <v>29</v>
      </c>
      <c r="M1052" t="s">
        <v>82</v>
      </c>
    </row>
    <row r="1053" spans="1:13" x14ac:dyDescent="0.2">
      <c r="A1053" t="s">
        <v>13</v>
      </c>
      <c r="B1053" t="s">
        <v>14</v>
      </c>
      <c r="C1053" t="s">
        <v>59</v>
      </c>
      <c r="D1053" t="s">
        <v>63</v>
      </c>
      <c r="F1053" t="s">
        <v>18</v>
      </c>
      <c r="G1053" t="s">
        <v>18</v>
      </c>
      <c r="H1053" t="s">
        <v>427</v>
      </c>
      <c r="I1053" t="s">
        <v>20</v>
      </c>
      <c r="J1053" t="s">
        <v>29</v>
      </c>
      <c r="M1053" t="s">
        <v>82</v>
      </c>
    </row>
    <row r="1054" spans="1:13" x14ac:dyDescent="0.2">
      <c r="A1054" t="s">
        <v>13</v>
      </c>
      <c r="B1054" t="s">
        <v>14</v>
      </c>
      <c r="C1054" t="s">
        <v>23</v>
      </c>
      <c r="D1054" t="s">
        <v>37</v>
      </c>
      <c r="F1054" t="s">
        <v>18</v>
      </c>
      <c r="G1054" t="s">
        <v>18</v>
      </c>
      <c r="H1054" t="s">
        <v>427</v>
      </c>
      <c r="I1054" t="s">
        <v>49</v>
      </c>
      <c r="J1054" t="s">
        <v>29</v>
      </c>
      <c r="M1054" t="s">
        <v>36</v>
      </c>
    </row>
    <row r="1055" spans="1:13" x14ac:dyDescent="0.2">
      <c r="A1055" t="s">
        <v>13</v>
      </c>
      <c r="B1055" t="s">
        <v>14</v>
      </c>
      <c r="C1055" t="s">
        <v>59</v>
      </c>
      <c r="D1055" t="s">
        <v>63</v>
      </c>
      <c r="F1055" t="s">
        <v>18</v>
      </c>
      <c r="G1055" t="s">
        <v>18</v>
      </c>
      <c r="H1055" t="s">
        <v>510</v>
      </c>
      <c r="I1055" t="s">
        <v>20</v>
      </c>
      <c r="J1055" t="s">
        <v>29</v>
      </c>
      <c r="M1055" t="s">
        <v>82</v>
      </c>
    </row>
    <row r="1056" spans="1:13" x14ac:dyDescent="0.2">
      <c r="A1056" t="s">
        <v>13</v>
      </c>
      <c r="B1056" t="s">
        <v>14</v>
      </c>
      <c r="C1056" t="s">
        <v>59</v>
      </c>
      <c r="D1056" t="s">
        <v>63</v>
      </c>
      <c r="F1056" t="s">
        <v>18</v>
      </c>
      <c r="G1056" t="s">
        <v>18</v>
      </c>
      <c r="H1056" t="s">
        <v>549</v>
      </c>
      <c r="I1056" t="s">
        <v>20</v>
      </c>
      <c r="J1056" t="s">
        <v>29</v>
      </c>
      <c r="M1056" t="s">
        <v>36</v>
      </c>
    </row>
    <row r="1057" spans="1:13" x14ac:dyDescent="0.2">
      <c r="A1057" t="s">
        <v>13</v>
      </c>
      <c r="B1057" t="s">
        <v>14</v>
      </c>
      <c r="C1057" t="s">
        <v>59</v>
      </c>
      <c r="D1057" t="s">
        <v>63</v>
      </c>
      <c r="F1057" t="s">
        <v>18</v>
      </c>
      <c r="G1057" t="s">
        <v>18</v>
      </c>
      <c r="H1057" t="s">
        <v>549</v>
      </c>
      <c r="I1057" t="s">
        <v>41</v>
      </c>
      <c r="J1057" t="s">
        <v>29</v>
      </c>
      <c r="M1057" t="s">
        <v>36</v>
      </c>
    </row>
    <row r="1058" spans="1:13" x14ac:dyDescent="0.2">
      <c r="A1058" t="s">
        <v>13</v>
      </c>
      <c r="B1058" t="s">
        <v>14</v>
      </c>
      <c r="C1058" t="s">
        <v>615</v>
      </c>
      <c r="D1058" t="s">
        <v>1303</v>
      </c>
      <c r="F1058" t="s">
        <v>18</v>
      </c>
      <c r="G1058" t="s">
        <v>18</v>
      </c>
      <c r="H1058" t="s">
        <v>115</v>
      </c>
      <c r="I1058" t="s">
        <v>49</v>
      </c>
      <c r="J1058" t="s">
        <v>21</v>
      </c>
      <c r="M1058" t="s">
        <v>30</v>
      </c>
    </row>
    <row r="1059" spans="1:13" x14ac:dyDescent="0.2">
      <c r="A1059" t="s">
        <v>13</v>
      </c>
      <c r="B1059" t="s">
        <v>14</v>
      </c>
      <c r="C1059" t="s">
        <v>15</v>
      </c>
      <c r="D1059" t="s">
        <v>595</v>
      </c>
      <c r="F1059" t="s">
        <v>18</v>
      </c>
      <c r="G1059" t="s">
        <v>18</v>
      </c>
      <c r="H1059" t="s">
        <v>425</v>
      </c>
      <c r="I1059" t="s">
        <v>20</v>
      </c>
      <c r="J1059" t="s">
        <v>29</v>
      </c>
      <c r="M1059" t="s">
        <v>36</v>
      </c>
    </row>
    <row r="1060" spans="1:13" x14ac:dyDescent="0.2">
      <c r="A1060" t="s">
        <v>13</v>
      </c>
      <c r="B1060" t="s">
        <v>14</v>
      </c>
      <c r="C1060" t="s">
        <v>636</v>
      </c>
      <c r="D1060" t="s">
        <v>703</v>
      </c>
      <c r="F1060" t="s">
        <v>18</v>
      </c>
      <c r="G1060" t="s">
        <v>18</v>
      </c>
      <c r="H1060" t="s">
        <v>427</v>
      </c>
      <c r="I1060" t="s">
        <v>28</v>
      </c>
      <c r="J1060" t="s">
        <v>21</v>
      </c>
      <c r="M1060" t="s">
        <v>30</v>
      </c>
    </row>
    <row r="1061" spans="1:13" x14ac:dyDescent="0.2">
      <c r="A1061" t="s">
        <v>13</v>
      </c>
      <c r="B1061" t="s">
        <v>14</v>
      </c>
      <c r="C1061" t="s">
        <v>15</v>
      </c>
      <c r="D1061" t="s">
        <v>595</v>
      </c>
      <c r="F1061" t="s">
        <v>18</v>
      </c>
      <c r="G1061" t="s">
        <v>18</v>
      </c>
      <c r="H1061" t="s">
        <v>549</v>
      </c>
      <c r="I1061" t="s">
        <v>28</v>
      </c>
      <c r="J1061" t="s">
        <v>29</v>
      </c>
      <c r="M1061" t="s">
        <v>36</v>
      </c>
    </row>
    <row r="1062" spans="1:13" x14ac:dyDescent="0.2">
      <c r="A1062" t="s">
        <v>13</v>
      </c>
      <c r="B1062" t="s">
        <v>14</v>
      </c>
      <c r="C1062" t="s">
        <v>31</v>
      </c>
      <c r="D1062" t="s">
        <v>32</v>
      </c>
      <c r="F1062" t="s">
        <v>18</v>
      </c>
      <c r="G1062" t="s">
        <v>18</v>
      </c>
      <c r="H1062" t="s">
        <v>48</v>
      </c>
      <c r="I1062" t="s">
        <v>20</v>
      </c>
      <c r="J1062" t="s">
        <v>29</v>
      </c>
      <c r="M1062" t="s">
        <v>725</v>
      </c>
    </row>
    <row r="1063" spans="1:13" x14ac:dyDescent="0.2">
      <c r="A1063" t="s">
        <v>13</v>
      </c>
      <c r="B1063" t="s">
        <v>14</v>
      </c>
      <c r="C1063" t="s">
        <v>31</v>
      </c>
      <c r="D1063" t="s">
        <v>32</v>
      </c>
      <c r="F1063" t="s">
        <v>18</v>
      </c>
      <c r="G1063" t="s">
        <v>18</v>
      </c>
      <c r="H1063" t="s">
        <v>108</v>
      </c>
      <c r="I1063" t="s">
        <v>41</v>
      </c>
      <c r="J1063" t="s">
        <v>29</v>
      </c>
      <c r="M1063" t="s">
        <v>36</v>
      </c>
    </row>
    <row r="1064" spans="1:13" x14ac:dyDescent="0.2">
      <c r="A1064" t="s">
        <v>13</v>
      </c>
      <c r="B1064" t="s">
        <v>14</v>
      </c>
      <c r="C1064" t="s">
        <v>59</v>
      </c>
      <c r="D1064" t="s">
        <v>63</v>
      </c>
      <c r="F1064" t="s">
        <v>18</v>
      </c>
      <c r="G1064" t="s">
        <v>18</v>
      </c>
      <c r="H1064" t="s">
        <v>48</v>
      </c>
      <c r="I1064" t="s">
        <v>41</v>
      </c>
      <c r="J1064" t="s">
        <v>29</v>
      </c>
      <c r="M1064" t="s">
        <v>725</v>
      </c>
    </row>
    <row r="1065" spans="1:13" x14ac:dyDescent="0.2">
      <c r="A1065" t="s">
        <v>13</v>
      </c>
      <c r="B1065" t="s">
        <v>14</v>
      </c>
      <c r="C1065" t="s">
        <v>59</v>
      </c>
      <c r="D1065" t="s">
        <v>63</v>
      </c>
      <c r="F1065" t="s">
        <v>18</v>
      </c>
      <c r="G1065" t="s">
        <v>18</v>
      </c>
      <c r="H1065" t="s">
        <v>108</v>
      </c>
      <c r="I1065" t="s">
        <v>41</v>
      </c>
      <c r="J1065" t="s">
        <v>29</v>
      </c>
      <c r="M1065" t="s">
        <v>725</v>
      </c>
    </row>
    <row r="1066" spans="1:13" x14ac:dyDescent="0.2">
      <c r="A1066" t="s">
        <v>13</v>
      </c>
      <c r="B1066" t="s">
        <v>14</v>
      </c>
      <c r="C1066" t="s">
        <v>31</v>
      </c>
      <c r="D1066" t="s">
        <v>32</v>
      </c>
      <c r="F1066" t="s">
        <v>18</v>
      </c>
      <c r="G1066" t="s">
        <v>18</v>
      </c>
      <c r="H1066" t="s">
        <v>115</v>
      </c>
      <c r="I1066" t="s">
        <v>49</v>
      </c>
      <c r="J1066" t="s">
        <v>29</v>
      </c>
      <c r="M1066" t="s">
        <v>570</v>
      </c>
    </row>
    <row r="1067" spans="1:13" x14ac:dyDescent="0.2">
      <c r="A1067" t="s">
        <v>13</v>
      </c>
      <c r="B1067" t="s">
        <v>14</v>
      </c>
      <c r="C1067" t="s">
        <v>59</v>
      </c>
      <c r="D1067" t="s">
        <v>63</v>
      </c>
      <c r="F1067" t="s">
        <v>18</v>
      </c>
      <c r="G1067" t="s">
        <v>18</v>
      </c>
      <c r="H1067" t="s">
        <v>108</v>
      </c>
      <c r="I1067" t="s">
        <v>41</v>
      </c>
      <c r="J1067" t="s">
        <v>29</v>
      </c>
      <c r="M1067" t="s">
        <v>938</v>
      </c>
    </row>
    <row r="1068" spans="1:13" x14ac:dyDescent="0.2">
      <c r="A1068" t="s">
        <v>13</v>
      </c>
      <c r="B1068" t="s">
        <v>14</v>
      </c>
      <c r="C1068" t="s">
        <v>23</v>
      </c>
      <c r="D1068" t="s">
        <v>37</v>
      </c>
      <c r="F1068" t="s">
        <v>18</v>
      </c>
      <c r="G1068" t="s">
        <v>18</v>
      </c>
      <c r="H1068" t="s">
        <v>128</v>
      </c>
      <c r="I1068" t="s">
        <v>49</v>
      </c>
      <c r="J1068" t="s">
        <v>29</v>
      </c>
      <c r="M1068" t="s">
        <v>1309</v>
      </c>
    </row>
    <row r="1069" spans="1:13" x14ac:dyDescent="0.2">
      <c r="A1069" t="s">
        <v>13</v>
      </c>
      <c r="B1069" t="s">
        <v>14</v>
      </c>
      <c r="C1069" t="s">
        <v>59</v>
      </c>
      <c r="D1069" t="s">
        <v>63</v>
      </c>
      <c r="F1069" t="s">
        <v>18</v>
      </c>
      <c r="G1069" t="s">
        <v>18</v>
      </c>
      <c r="H1069" t="s">
        <v>128</v>
      </c>
      <c r="I1069" t="s">
        <v>41</v>
      </c>
      <c r="J1069" t="s">
        <v>21</v>
      </c>
      <c r="M1069" t="s">
        <v>1310</v>
      </c>
    </row>
    <row r="1070" spans="1:13" x14ac:dyDescent="0.2">
      <c r="A1070" t="s">
        <v>13</v>
      </c>
      <c r="B1070" t="s">
        <v>14</v>
      </c>
      <c r="C1070" t="s">
        <v>23</v>
      </c>
      <c r="D1070" t="s">
        <v>37</v>
      </c>
      <c r="F1070" t="s">
        <v>18</v>
      </c>
      <c r="G1070" t="s">
        <v>18</v>
      </c>
      <c r="H1070" t="s">
        <v>209</v>
      </c>
      <c r="I1070" t="s">
        <v>41</v>
      </c>
      <c r="J1070" t="s">
        <v>29</v>
      </c>
      <c r="M1070" t="s">
        <v>478</v>
      </c>
    </row>
    <row r="1071" spans="1:13" x14ac:dyDescent="0.2">
      <c r="A1071" t="s">
        <v>13</v>
      </c>
      <c r="B1071" t="s">
        <v>14</v>
      </c>
      <c r="C1071" t="s">
        <v>59</v>
      </c>
      <c r="D1071" t="s">
        <v>63</v>
      </c>
      <c r="F1071" t="s">
        <v>18</v>
      </c>
      <c r="G1071" t="s">
        <v>18</v>
      </c>
      <c r="H1071" t="s">
        <v>19</v>
      </c>
      <c r="I1071" t="s">
        <v>28</v>
      </c>
      <c r="J1071" t="s">
        <v>29</v>
      </c>
      <c r="M1071" t="s">
        <v>30</v>
      </c>
    </row>
    <row r="1072" spans="1:13" x14ac:dyDescent="0.2">
      <c r="A1072" t="s">
        <v>13</v>
      </c>
      <c r="B1072" t="s">
        <v>14</v>
      </c>
      <c r="C1072" t="s">
        <v>59</v>
      </c>
      <c r="D1072" t="s">
        <v>63</v>
      </c>
      <c r="F1072" t="s">
        <v>18</v>
      </c>
      <c r="G1072" t="s">
        <v>18</v>
      </c>
      <c r="H1072" t="s">
        <v>256</v>
      </c>
      <c r="I1072" t="s">
        <v>49</v>
      </c>
      <c r="J1072" t="s">
        <v>29</v>
      </c>
      <c r="M1072" t="s">
        <v>570</v>
      </c>
    </row>
    <row r="1073" spans="1:13" x14ac:dyDescent="0.2">
      <c r="A1073" t="s">
        <v>13</v>
      </c>
      <c r="B1073" t="s">
        <v>14</v>
      </c>
      <c r="C1073" t="s">
        <v>59</v>
      </c>
      <c r="D1073" t="s">
        <v>63</v>
      </c>
      <c r="F1073" t="s">
        <v>18</v>
      </c>
      <c r="G1073" t="s">
        <v>18</v>
      </c>
      <c r="H1073" t="s">
        <v>268</v>
      </c>
      <c r="I1073" t="s">
        <v>49</v>
      </c>
      <c r="J1073" t="s">
        <v>21</v>
      </c>
      <c r="M1073" t="s">
        <v>36</v>
      </c>
    </row>
    <row r="1074" spans="1:13" x14ac:dyDescent="0.2">
      <c r="A1074" t="s">
        <v>13</v>
      </c>
      <c r="B1074" t="s">
        <v>14</v>
      </c>
      <c r="C1074" t="s">
        <v>59</v>
      </c>
      <c r="D1074" t="s">
        <v>63</v>
      </c>
      <c r="F1074" t="s">
        <v>18</v>
      </c>
      <c r="G1074" t="s">
        <v>18</v>
      </c>
      <c r="H1074" t="s">
        <v>272</v>
      </c>
      <c r="I1074" t="s">
        <v>41</v>
      </c>
      <c r="J1074" t="s">
        <v>29</v>
      </c>
      <c r="M1074" t="s">
        <v>478</v>
      </c>
    </row>
    <row r="1075" spans="1:13" x14ac:dyDescent="0.2">
      <c r="A1075" t="s">
        <v>13</v>
      </c>
      <c r="B1075" t="s">
        <v>14</v>
      </c>
      <c r="C1075" t="s">
        <v>59</v>
      </c>
      <c r="D1075" t="s">
        <v>63</v>
      </c>
      <c r="F1075" t="s">
        <v>18</v>
      </c>
      <c r="G1075" t="s">
        <v>18</v>
      </c>
      <c r="H1075" t="s">
        <v>272</v>
      </c>
      <c r="I1075" t="s">
        <v>28</v>
      </c>
      <c r="J1075" t="s">
        <v>29</v>
      </c>
      <c r="M1075" t="s">
        <v>1311</v>
      </c>
    </row>
    <row r="1076" spans="1:13" x14ac:dyDescent="0.2">
      <c r="A1076" t="s">
        <v>13</v>
      </c>
      <c r="B1076" t="s">
        <v>14</v>
      </c>
      <c r="C1076" t="s">
        <v>23</v>
      </c>
      <c r="D1076" t="s">
        <v>37</v>
      </c>
      <c r="F1076" t="s">
        <v>18</v>
      </c>
      <c r="G1076" t="s">
        <v>18</v>
      </c>
      <c r="H1076" t="s">
        <v>382</v>
      </c>
      <c r="I1076" t="s">
        <v>28</v>
      </c>
      <c r="J1076" t="s">
        <v>29</v>
      </c>
      <c r="M1076" t="s">
        <v>36</v>
      </c>
    </row>
    <row r="1077" spans="1:13" x14ac:dyDescent="0.2">
      <c r="A1077" t="s">
        <v>13</v>
      </c>
      <c r="B1077" t="s">
        <v>14</v>
      </c>
      <c r="C1077" t="s">
        <v>23</v>
      </c>
      <c r="D1077" t="s">
        <v>37</v>
      </c>
      <c r="F1077" t="s">
        <v>18</v>
      </c>
      <c r="G1077" t="s">
        <v>18</v>
      </c>
      <c r="H1077" t="s">
        <v>427</v>
      </c>
      <c r="I1077" t="s">
        <v>41</v>
      </c>
      <c r="J1077" t="s">
        <v>29</v>
      </c>
      <c r="M1077" t="s">
        <v>478</v>
      </c>
    </row>
    <row r="1078" spans="1:13" x14ac:dyDescent="0.2">
      <c r="A1078" t="s">
        <v>13</v>
      </c>
      <c r="B1078" t="s">
        <v>14</v>
      </c>
      <c r="C1078" t="s">
        <v>59</v>
      </c>
      <c r="D1078" t="s">
        <v>63</v>
      </c>
      <c r="F1078" t="s">
        <v>18</v>
      </c>
      <c r="G1078" t="s">
        <v>18</v>
      </c>
      <c r="H1078" t="s">
        <v>510</v>
      </c>
      <c r="I1078" t="s">
        <v>49</v>
      </c>
      <c r="J1078" t="s">
        <v>29</v>
      </c>
      <c r="M1078" t="s">
        <v>22</v>
      </c>
    </row>
    <row r="1079" spans="1:13" x14ac:dyDescent="0.2">
      <c r="A1079" t="s">
        <v>13</v>
      </c>
      <c r="B1079" t="s">
        <v>14</v>
      </c>
      <c r="C1079" t="s">
        <v>23</v>
      </c>
      <c r="D1079" t="s">
        <v>37</v>
      </c>
      <c r="F1079" t="s">
        <v>18</v>
      </c>
      <c r="G1079" t="s">
        <v>18</v>
      </c>
      <c r="H1079" t="s">
        <v>510</v>
      </c>
      <c r="I1079" t="s">
        <v>41</v>
      </c>
      <c r="J1079" t="s">
        <v>29</v>
      </c>
      <c r="M1079" t="s">
        <v>478</v>
      </c>
    </row>
    <row r="1080" spans="1:13" x14ac:dyDescent="0.2">
      <c r="A1080" t="s">
        <v>13</v>
      </c>
      <c r="B1080" t="s">
        <v>14</v>
      </c>
      <c r="C1080" t="s">
        <v>23</v>
      </c>
      <c r="D1080" t="s">
        <v>37</v>
      </c>
      <c r="F1080" t="s">
        <v>18</v>
      </c>
      <c r="G1080" t="s">
        <v>18</v>
      </c>
      <c r="H1080" t="s">
        <v>549</v>
      </c>
      <c r="I1080" t="s">
        <v>49</v>
      </c>
      <c r="J1080" t="s">
        <v>29</v>
      </c>
      <c r="M1080" t="s">
        <v>909</v>
      </c>
    </row>
    <row r="1081" spans="1:13" x14ac:dyDescent="0.2">
      <c r="A1081" t="s">
        <v>13</v>
      </c>
      <c r="B1081" t="s">
        <v>14</v>
      </c>
      <c r="C1081" t="s">
        <v>59</v>
      </c>
      <c r="D1081" t="s">
        <v>63</v>
      </c>
      <c r="F1081" t="s">
        <v>18</v>
      </c>
      <c r="G1081" t="s">
        <v>18</v>
      </c>
      <c r="H1081" t="s">
        <v>544</v>
      </c>
      <c r="I1081" t="s">
        <v>49</v>
      </c>
      <c r="J1081" t="s">
        <v>29</v>
      </c>
      <c r="M1081" t="s">
        <v>22</v>
      </c>
    </row>
    <row r="1082" spans="1:13" x14ac:dyDescent="0.2">
      <c r="A1082" t="s">
        <v>13</v>
      </c>
      <c r="B1082" t="s">
        <v>14</v>
      </c>
      <c r="C1082" t="s">
        <v>636</v>
      </c>
      <c r="D1082" t="s">
        <v>703</v>
      </c>
      <c r="F1082" t="s">
        <v>18</v>
      </c>
      <c r="G1082" t="s">
        <v>18</v>
      </c>
      <c r="H1082" t="s">
        <v>35</v>
      </c>
      <c r="I1082" t="s">
        <v>28</v>
      </c>
      <c r="J1082" t="s">
        <v>21</v>
      </c>
      <c r="M1082" t="s">
        <v>1312</v>
      </c>
    </row>
    <row r="1083" spans="1:13" x14ac:dyDescent="0.2">
      <c r="A1083" t="s">
        <v>13</v>
      </c>
      <c r="B1083" t="s">
        <v>14</v>
      </c>
      <c r="C1083" t="s">
        <v>615</v>
      </c>
      <c r="D1083" t="s">
        <v>1303</v>
      </c>
      <c r="F1083" t="s">
        <v>18</v>
      </c>
      <c r="G1083" t="s">
        <v>18</v>
      </c>
      <c r="H1083" t="s">
        <v>53</v>
      </c>
      <c r="I1083" t="s">
        <v>28</v>
      </c>
      <c r="J1083" t="s">
        <v>29</v>
      </c>
      <c r="M1083" t="s">
        <v>725</v>
      </c>
    </row>
    <row r="1084" spans="1:13" x14ac:dyDescent="0.2">
      <c r="A1084" t="s">
        <v>13</v>
      </c>
      <c r="B1084" t="s">
        <v>14</v>
      </c>
      <c r="C1084" t="s">
        <v>15</v>
      </c>
      <c r="D1084" t="s">
        <v>595</v>
      </c>
      <c r="F1084" t="s">
        <v>18</v>
      </c>
      <c r="G1084" t="s">
        <v>18</v>
      </c>
      <c r="H1084" t="s">
        <v>48</v>
      </c>
      <c r="I1084" t="s">
        <v>49</v>
      </c>
      <c r="J1084" t="s">
        <v>172</v>
      </c>
      <c r="M1084" t="s">
        <v>597</v>
      </c>
    </row>
    <row r="1085" spans="1:13" x14ac:dyDescent="0.2">
      <c r="A1085" t="s">
        <v>13</v>
      </c>
      <c r="B1085" t="s">
        <v>14</v>
      </c>
      <c r="C1085" t="s">
        <v>15</v>
      </c>
      <c r="D1085" t="s">
        <v>595</v>
      </c>
      <c r="F1085" t="s">
        <v>18</v>
      </c>
      <c r="G1085" t="s">
        <v>18</v>
      </c>
      <c r="H1085" t="s">
        <v>256</v>
      </c>
      <c r="I1085" t="s">
        <v>20</v>
      </c>
      <c r="J1085" t="s">
        <v>172</v>
      </c>
      <c r="M1085" t="s">
        <v>764</v>
      </c>
    </row>
    <row r="1086" spans="1:13" x14ac:dyDescent="0.2">
      <c r="A1086" t="s">
        <v>13</v>
      </c>
      <c r="B1086" t="s">
        <v>14</v>
      </c>
      <c r="C1086" t="s">
        <v>15</v>
      </c>
      <c r="D1086" t="s">
        <v>595</v>
      </c>
      <c r="F1086" t="s">
        <v>18</v>
      </c>
      <c r="G1086" t="s">
        <v>18</v>
      </c>
      <c r="H1086" t="s">
        <v>354</v>
      </c>
      <c r="I1086" t="s">
        <v>20</v>
      </c>
      <c r="J1086" t="s">
        <v>29</v>
      </c>
      <c r="M1086" t="s">
        <v>725</v>
      </c>
    </row>
    <row r="1087" spans="1:13" x14ac:dyDescent="0.2">
      <c r="A1087" t="s">
        <v>13</v>
      </c>
      <c r="B1087" t="s">
        <v>14</v>
      </c>
      <c r="C1087" t="s">
        <v>15</v>
      </c>
      <c r="D1087" t="s">
        <v>595</v>
      </c>
      <c r="F1087" t="s">
        <v>18</v>
      </c>
      <c r="G1087" t="s">
        <v>18</v>
      </c>
      <c r="H1087" t="s">
        <v>354</v>
      </c>
      <c r="I1087" t="s">
        <v>41</v>
      </c>
      <c r="J1087" t="s">
        <v>21</v>
      </c>
      <c r="M1087" t="s">
        <v>909</v>
      </c>
    </row>
    <row r="1088" spans="1:13" x14ac:dyDescent="0.2">
      <c r="A1088" t="s">
        <v>13</v>
      </c>
      <c r="B1088" t="s">
        <v>14</v>
      </c>
      <c r="C1088" t="s">
        <v>607</v>
      </c>
      <c r="D1088" t="s">
        <v>608</v>
      </c>
      <c r="F1088" t="s">
        <v>18</v>
      </c>
      <c r="G1088" t="s">
        <v>18</v>
      </c>
      <c r="H1088" t="s">
        <v>510</v>
      </c>
      <c r="I1088" t="s">
        <v>41</v>
      </c>
      <c r="J1088" t="s">
        <v>29</v>
      </c>
      <c r="M1088" t="s">
        <v>478</v>
      </c>
    </row>
    <row r="1089" spans="1:13" x14ac:dyDescent="0.2">
      <c r="A1089" t="s">
        <v>13</v>
      </c>
      <c r="B1089" t="s">
        <v>14</v>
      </c>
      <c r="C1089" t="s">
        <v>23</v>
      </c>
      <c r="D1089" t="s">
        <v>37</v>
      </c>
      <c r="F1089" t="s">
        <v>18</v>
      </c>
      <c r="G1089" t="s">
        <v>18</v>
      </c>
      <c r="H1089" t="s">
        <v>1313</v>
      </c>
      <c r="I1089" t="s">
        <v>41</v>
      </c>
      <c r="J1089" t="s">
        <v>29</v>
      </c>
      <c r="M1089" t="s">
        <v>36</v>
      </c>
    </row>
    <row r="1090" spans="1:13" x14ac:dyDescent="0.2">
      <c r="A1090" t="s">
        <v>13</v>
      </c>
      <c r="B1090" t="s">
        <v>14</v>
      </c>
      <c r="C1090" t="s">
        <v>59</v>
      </c>
      <c r="D1090" t="s">
        <v>63</v>
      </c>
      <c r="F1090" t="s">
        <v>18</v>
      </c>
      <c r="G1090" t="s">
        <v>18</v>
      </c>
      <c r="H1090" t="s">
        <v>594</v>
      </c>
      <c r="I1090" t="s">
        <v>49</v>
      </c>
      <c r="J1090" t="s">
        <v>29</v>
      </c>
      <c r="M1090" t="s">
        <v>597</v>
      </c>
    </row>
    <row r="1091" spans="1:13" x14ac:dyDescent="0.2">
      <c r="A1091" t="s">
        <v>13</v>
      </c>
      <c r="B1091" t="s">
        <v>14</v>
      </c>
      <c r="C1091" t="s">
        <v>23</v>
      </c>
      <c r="D1091" t="s">
        <v>37</v>
      </c>
      <c r="F1091" t="s">
        <v>18</v>
      </c>
      <c r="G1091" t="s">
        <v>18</v>
      </c>
      <c r="H1091" t="s">
        <v>108</v>
      </c>
      <c r="I1091" t="s">
        <v>28</v>
      </c>
      <c r="J1091" t="s">
        <v>29</v>
      </c>
      <c r="M1091" t="s">
        <v>909</v>
      </c>
    </row>
    <row r="1092" spans="1:13" x14ac:dyDescent="0.2">
      <c r="A1092" t="s">
        <v>13</v>
      </c>
      <c r="B1092" t="s">
        <v>14</v>
      </c>
      <c r="C1092" t="s">
        <v>59</v>
      </c>
      <c r="D1092" t="s">
        <v>63</v>
      </c>
      <c r="F1092" t="s">
        <v>18</v>
      </c>
      <c r="G1092" t="s">
        <v>18</v>
      </c>
      <c r="H1092" t="s">
        <v>27</v>
      </c>
      <c r="I1092" t="s">
        <v>49</v>
      </c>
      <c r="J1092" t="s">
        <v>29</v>
      </c>
      <c r="M1092" t="s">
        <v>597</v>
      </c>
    </row>
    <row r="1093" spans="1:13" x14ac:dyDescent="0.2">
      <c r="A1093" t="s">
        <v>13</v>
      </c>
      <c r="B1093" t="s">
        <v>14</v>
      </c>
      <c r="C1093" t="s">
        <v>23</v>
      </c>
      <c r="D1093" t="s">
        <v>37</v>
      </c>
      <c r="F1093" t="s">
        <v>18</v>
      </c>
      <c r="G1093" t="s">
        <v>18</v>
      </c>
      <c r="H1093" t="s">
        <v>53</v>
      </c>
      <c r="I1093" t="s">
        <v>20</v>
      </c>
      <c r="J1093" t="s">
        <v>29</v>
      </c>
      <c r="M1093" t="s">
        <v>22</v>
      </c>
    </row>
    <row r="1094" spans="1:13" x14ac:dyDescent="0.2">
      <c r="A1094" t="s">
        <v>13</v>
      </c>
      <c r="B1094" t="s">
        <v>14</v>
      </c>
      <c r="C1094" t="s">
        <v>31</v>
      </c>
      <c r="D1094" t="s">
        <v>32</v>
      </c>
      <c r="F1094" t="s">
        <v>18</v>
      </c>
      <c r="G1094" t="s">
        <v>18</v>
      </c>
      <c r="H1094" t="s">
        <v>108</v>
      </c>
      <c r="I1094" t="s">
        <v>20</v>
      </c>
      <c r="J1094" t="s">
        <v>29</v>
      </c>
      <c r="M1094" t="s">
        <v>22</v>
      </c>
    </row>
    <row r="1095" spans="1:13" x14ac:dyDescent="0.2">
      <c r="A1095" t="s">
        <v>13</v>
      </c>
      <c r="B1095" t="s">
        <v>14</v>
      </c>
      <c r="C1095" t="s">
        <v>31</v>
      </c>
      <c r="D1095" t="s">
        <v>32</v>
      </c>
      <c r="F1095" t="s">
        <v>18</v>
      </c>
      <c r="G1095" t="s">
        <v>18</v>
      </c>
      <c r="H1095" t="s">
        <v>108</v>
      </c>
      <c r="I1095" t="s">
        <v>20</v>
      </c>
      <c r="J1095" t="s">
        <v>29</v>
      </c>
      <c r="M1095" t="s">
        <v>478</v>
      </c>
    </row>
    <row r="1096" spans="1:13" x14ac:dyDescent="0.2">
      <c r="A1096" t="s">
        <v>13</v>
      </c>
      <c r="B1096" t="s">
        <v>14</v>
      </c>
      <c r="C1096" t="s">
        <v>31</v>
      </c>
      <c r="D1096" t="s">
        <v>32</v>
      </c>
      <c r="F1096" t="s">
        <v>18</v>
      </c>
      <c r="G1096" t="s">
        <v>18</v>
      </c>
      <c r="H1096" t="s">
        <v>48</v>
      </c>
      <c r="I1096" t="s">
        <v>20</v>
      </c>
      <c r="J1096" t="s">
        <v>29</v>
      </c>
      <c r="M1096" t="s">
        <v>478</v>
      </c>
    </row>
    <row r="1097" spans="1:13" x14ac:dyDescent="0.2">
      <c r="A1097" t="s">
        <v>13</v>
      </c>
      <c r="B1097" t="s">
        <v>14</v>
      </c>
      <c r="C1097" t="s">
        <v>31</v>
      </c>
      <c r="D1097" t="s">
        <v>32</v>
      </c>
      <c r="F1097" t="s">
        <v>18</v>
      </c>
      <c r="G1097" t="s">
        <v>18</v>
      </c>
      <c r="H1097" t="s">
        <v>108</v>
      </c>
      <c r="I1097" t="s">
        <v>20</v>
      </c>
      <c r="J1097" t="s">
        <v>29</v>
      </c>
      <c r="M1097" t="s">
        <v>478</v>
      </c>
    </row>
    <row r="1098" spans="1:13" x14ac:dyDescent="0.2">
      <c r="A1098" t="s">
        <v>13</v>
      </c>
      <c r="B1098" t="s">
        <v>14</v>
      </c>
      <c r="C1098" t="s">
        <v>59</v>
      </c>
      <c r="D1098" t="s">
        <v>63</v>
      </c>
      <c r="F1098" t="s">
        <v>18</v>
      </c>
      <c r="G1098" t="s">
        <v>18</v>
      </c>
      <c r="H1098" t="s">
        <v>108</v>
      </c>
      <c r="I1098" t="s">
        <v>41</v>
      </c>
      <c r="J1098" t="s">
        <v>29</v>
      </c>
      <c r="M1098" t="s">
        <v>597</v>
      </c>
    </row>
    <row r="1099" spans="1:13" x14ac:dyDescent="0.2">
      <c r="A1099" t="s">
        <v>13</v>
      </c>
      <c r="B1099" t="s">
        <v>14</v>
      </c>
      <c r="C1099" t="s">
        <v>31</v>
      </c>
      <c r="D1099" t="s">
        <v>32</v>
      </c>
      <c r="F1099" t="s">
        <v>18</v>
      </c>
      <c r="G1099" t="s">
        <v>18</v>
      </c>
      <c r="H1099" t="s">
        <v>108</v>
      </c>
      <c r="I1099" t="s">
        <v>41</v>
      </c>
      <c r="J1099" t="s">
        <v>29</v>
      </c>
      <c r="M1099" t="s">
        <v>478</v>
      </c>
    </row>
    <row r="1100" spans="1:13" x14ac:dyDescent="0.2">
      <c r="A1100" t="s">
        <v>13</v>
      </c>
      <c r="B1100" t="s">
        <v>14</v>
      </c>
      <c r="C1100" t="s">
        <v>59</v>
      </c>
      <c r="D1100" t="s">
        <v>63</v>
      </c>
      <c r="F1100" t="s">
        <v>18</v>
      </c>
      <c r="G1100" t="s">
        <v>18</v>
      </c>
      <c r="H1100" t="s">
        <v>108</v>
      </c>
      <c r="I1100" t="s">
        <v>41</v>
      </c>
      <c r="J1100" t="s">
        <v>29</v>
      </c>
      <c r="M1100" t="s">
        <v>938</v>
      </c>
    </row>
    <row r="1101" spans="1:13" x14ac:dyDescent="0.2">
      <c r="A1101" t="s">
        <v>13</v>
      </c>
      <c r="B1101" t="s">
        <v>14</v>
      </c>
      <c r="C1101" t="s">
        <v>31</v>
      </c>
      <c r="D1101" t="s">
        <v>32</v>
      </c>
      <c r="F1101" t="s">
        <v>18</v>
      </c>
      <c r="G1101" t="s">
        <v>18</v>
      </c>
      <c r="H1101" t="s">
        <v>108</v>
      </c>
      <c r="I1101" t="s">
        <v>20</v>
      </c>
      <c r="J1101" t="s">
        <v>29</v>
      </c>
      <c r="M1101" t="s">
        <v>478</v>
      </c>
    </row>
    <row r="1102" spans="1:13" x14ac:dyDescent="0.2">
      <c r="A1102" t="s">
        <v>13</v>
      </c>
      <c r="B1102" t="s">
        <v>14</v>
      </c>
      <c r="C1102" t="s">
        <v>23</v>
      </c>
      <c r="D1102" t="s">
        <v>37</v>
      </c>
      <c r="F1102" t="s">
        <v>18</v>
      </c>
      <c r="G1102" t="s">
        <v>18</v>
      </c>
      <c r="H1102" t="s">
        <v>108</v>
      </c>
      <c r="I1102" t="s">
        <v>20</v>
      </c>
      <c r="J1102" t="s">
        <v>29</v>
      </c>
      <c r="M1102" t="s">
        <v>478</v>
      </c>
    </row>
    <row r="1103" spans="1:13" x14ac:dyDescent="0.2">
      <c r="A1103" t="s">
        <v>13</v>
      </c>
      <c r="B1103" t="s">
        <v>14</v>
      </c>
      <c r="C1103" t="s">
        <v>31</v>
      </c>
      <c r="D1103" t="s">
        <v>32</v>
      </c>
      <c r="F1103" t="s">
        <v>18</v>
      </c>
      <c r="G1103" t="s">
        <v>18</v>
      </c>
      <c r="H1103" t="s">
        <v>115</v>
      </c>
      <c r="I1103" t="s">
        <v>41</v>
      </c>
      <c r="J1103" t="s">
        <v>29</v>
      </c>
      <c r="M1103" t="s">
        <v>478</v>
      </c>
    </row>
    <row r="1104" spans="1:13" x14ac:dyDescent="0.2">
      <c r="A1104" t="s">
        <v>13</v>
      </c>
      <c r="B1104" t="s">
        <v>14</v>
      </c>
      <c r="C1104" t="s">
        <v>23</v>
      </c>
      <c r="D1104" t="s">
        <v>37</v>
      </c>
      <c r="F1104" t="s">
        <v>18</v>
      </c>
      <c r="G1104" t="s">
        <v>18</v>
      </c>
      <c r="H1104" t="s">
        <v>108</v>
      </c>
      <c r="I1104" t="s">
        <v>41</v>
      </c>
      <c r="J1104" t="s">
        <v>29</v>
      </c>
      <c r="M1104" t="s">
        <v>570</v>
      </c>
    </row>
    <row r="1105" spans="1:13" x14ac:dyDescent="0.2">
      <c r="A1105" t="s">
        <v>13</v>
      </c>
      <c r="B1105" t="s">
        <v>14</v>
      </c>
      <c r="C1105" t="s">
        <v>23</v>
      </c>
      <c r="D1105" t="s">
        <v>37</v>
      </c>
      <c r="F1105" t="s">
        <v>18</v>
      </c>
      <c r="G1105" t="s">
        <v>18</v>
      </c>
      <c r="H1105" t="s">
        <v>108</v>
      </c>
      <c r="I1105" t="s">
        <v>20</v>
      </c>
      <c r="J1105" t="s">
        <v>29</v>
      </c>
      <c r="M1105" t="s">
        <v>570</v>
      </c>
    </row>
    <row r="1106" spans="1:13" x14ac:dyDescent="0.2">
      <c r="A1106" t="s">
        <v>13</v>
      </c>
      <c r="B1106" t="s">
        <v>14</v>
      </c>
      <c r="C1106" t="s">
        <v>23</v>
      </c>
      <c r="D1106" t="s">
        <v>37</v>
      </c>
      <c r="F1106" t="s">
        <v>18</v>
      </c>
      <c r="G1106" t="s">
        <v>18</v>
      </c>
      <c r="H1106" t="s">
        <v>115</v>
      </c>
      <c r="I1106" t="s">
        <v>20</v>
      </c>
      <c r="J1106" t="s">
        <v>29</v>
      </c>
      <c r="M1106" t="s">
        <v>22</v>
      </c>
    </row>
    <row r="1107" spans="1:13" x14ac:dyDescent="0.2">
      <c r="A1107" t="s">
        <v>13</v>
      </c>
      <c r="B1107" t="s">
        <v>14</v>
      </c>
      <c r="C1107" t="s">
        <v>31</v>
      </c>
      <c r="D1107" t="s">
        <v>32</v>
      </c>
      <c r="F1107" t="s">
        <v>18</v>
      </c>
      <c r="G1107" t="s">
        <v>18</v>
      </c>
      <c r="H1107" t="s">
        <v>108</v>
      </c>
      <c r="I1107" t="s">
        <v>49</v>
      </c>
      <c r="J1107" t="s">
        <v>29</v>
      </c>
      <c r="M1107" t="s">
        <v>478</v>
      </c>
    </row>
    <row r="1108" spans="1:13" x14ac:dyDescent="0.2">
      <c r="A1108" t="s">
        <v>13</v>
      </c>
      <c r="B1108" t="s">
        <v>14</v>
      </c>
      <c r="C1108" t="s">
        <v>59</v>
      </c>
      <c r="D1108" t="s">
        <v>63</v>
      </c>
      <c r="F1108" t="s">
        <v>18</v>
      </c>
      <c r="G1108" t="s">
        <v>18</v>
      </c>
      <c r="H1108" t="s">
        <v>108</v>
      </c>
      <c r="I1108" t="s">
        <v>41</v>
      </c>
      <c r="J1108" t="s">
        <v>29</v>
      </c>
      <c r="M1108" t="s">
        <v>478</v>
      </c>
    </row>
    <row r="1109" spans="1:13" x14ac:dyDescent="0.2">
      <c r="A1109" t="s">
        <v>13</v>
      </c>
      <c r="B1109" t="s">
        <v>14</v>
      </c>
      <c r="C1109" t="s">
        <v>23</v>
      </c>
      <c r="D1109" t="s">
        <v>37</v>
      </c>
      <c r="F1109" t="s">
        <v>18</v>
      </c>
      <c r="G1109" t="s">
        <v>18</v>
      </c>
      <c r="H1109" t="s">
        <v>115</v>
      </c>
      <c r="I1109" t="s">
        <v>28</v>
      </c>
      <c r="J1109" t="s">
        <v>29</v>
      </c>
      <c r="M1109" t="s">
        <v>570</v>
      </c>
    </row>
    <row r="1110" spans="1:13" x14ac:dyDescent="0.2">
      <c r="A1110" t="s">
        <v>13</v>
      </c>
      <c r="B1110" t="s">
        <v>14</v>
      </c>
      <c r="C1110" t="s">
        <v>23</v>
      </c>
      <c r="D1110" t="s">
        <v>37</v>
      </c>
      <c r="F1110" t="s">
        <v>18</v>
      </c>
      <c r="G1110" t="s">
        <v>18</v>
      </c>
      <c r="H1110" t="s">
        <v>115</v>
      </c>
      <c r="I1110" t="s">
        <v>20</v>
      </c>
      <c r="J1110" t="s">
        <v>29</v>
      </c>
      <c r="M1110" t="s">
        <v>962</v>
      </c>
    </row>
    <row r="1111" spans="1:13" x14ac:dyDescent="0.2">
      <c r="A1111" t="s">
        <v>13</v>
      </c>
      <c r="B1111" t="s">
        <v>14</v>
      </c>
      <c r="C1111" t="s">
        <v>31</v>
      </c>
      <c r="D1111" t="s">
        <v>32</v>
      </c>
      <c r="F1111" t="s">
        <v>18</v>
      </c>
      <c r="G1111" t="s">
        <v>18</v>
      </c>
      <c r="H1111" t="s">
        <v>115</v>
      </c>
      <c r="I1111" t="s">
        <v>41</v>
      </c>
      <c r="J1111" t="s">
        <v>29</v>
      </c>
      <c r="M1111" t="s">
        <v>478</v>
      </c>
    </row>
    <row r="1112" spans="1:13" x14ac:dyDescent="0.2">
      <c r="A1112" t="s">
        <v>13</v>
      </c>
      <c r="B1112" t="s">
        <v>14</v>
      </c>
      <c r="C1112" t="s">
        <v>23</v>
      </c>
      <c r="D1112" t="s">
        <v>37</v>
      </c>
      <c r="F1112" t="s">
        <v>18</v>
      </c>
      <c r="G1112" t="s">
        <v>18</v>
      </c>
      <c r="H1112" t="s">
        <v>128</v>
      </c>
      <c r="I1112" t="s">
        <v>49</v>
      </c>
      <c r="J1112" t="s">
        <v>29</v>
      </c>
      <c r="M1112" t="s">
        <v>962</v>
      </c>
    </row>
    <row r="1113" spans="1:13" x14ac:dyDescent="0.2">
      <c r="A1113" t="s">
        <v>13</v>
      </c>
      <c r="B1113" t="s">
        <v>14</v>
      </c>
      <c r="C1113" t="s">
        <v>23</v>
      </c>
      <c r="D1113" t="s">
        <v>37</v>
      </c>
      <c r="F1113" t="s">
        <v>18</v>
      </c>
      <c r="G1113" t="s">
        <v>18</v>
      </c>
      <c r="H1113" t="s">
        <v>115</v>
      </c>
      <c r="I1113" t="s">
        <v>41</v>
      </c>
      <c r="J1113" t="s">
        <v>29</v>
      </c>
      <c r="M1113" t="s">
        <v>478</v>
      </c>
    </row>
    <row r="1114" spans="1:13" x14ac:dyDescent="0.2">
      <c r="A1114" t="s">
        <v>13</v>
      </c>
      <c r="B1114" t="s">
        <v>14</v>
      </c>
      <c r="C1114" t="s">
        <v>31</v>
      </c>
      <c r="D1114" t="s">
        <v>32</v>
      </c>
      <c r="F1114" t="s">
        <v>18</v>
      </c>
      <c r="G1114" t="s">
        <v>18</v>
      </c>
      <c r="H1114" t="s">
        <v>115</v>
      </c>
      <c r="I1114" t="s">
        <v>49</v>
      </c>
      <c r="J1114" t="s">
        <v>29</v>
      </c>
      <c r="M1114" t="s">
        <v>22</v>
      </c>
    </row>
    <row r="1115" spans="1:13" x14ac:dyDescent="0.2">
      <c r="A1115" t="s">
        <v>13</v>
      </c>
      <c r="B1115" t="s">
        <v>14</v>
      </c>
      <c r="C1115" t="s">
        <v>23</v>
      </c>
      <c r="D1115" t="s">
        <v>37</v>
      </c>
      <c r="F1115" t="s">
        <v>18</v>
      </c>
      <c r="G1115" t="s">
        <v>18</v>
      </c>
      <c r="H1115" t="s">
        <v>115</v>
      </c>
      <c r="I1115" t="s">
        <v>49</v>
      </c>
      <c r="J1115" t="s">
        <v>29</v>
      </c>
      <c r="M1115" t="s">
        <v>478</v>
      </c>
    </row>
    <row r="1116" spans="1:13" x14ac:dyDescent="0.2">
      <c r="A1116" t="s">
        <v>13</v>
      </c>
      <c r="B1116" t="s">
        <v>14</v>
      </c>
      <c r="C1116" t="s">
        <v>23</v>
      </c>
      <c r="D1116" t="s">
        <v>37</v>
      </c>
      <c r="F1116" t="s">
        <v>18</v>
      </c>
      <c r="G1116" t="s">
        <v>18</v>
      </c>
      <c r="H1116" t="s">
        <v>128</v>
      </c>
      <c r="I1116" t="s">
        <v>20</v>
      </c>
      <c r="J1116" t="s">
        <v>29</v>
      </c>
      <c r="M1116" t="s">
        <v>22</v>
      </c>
    </row>
    <row r="1117" spans="1:13" x14ac:dyDescent="0.2">
      <c r="A1117" t="s">
        <v>13</v>
      </c>
      <c r="B1117" t="s">
        <v>14</v>
      </c>
      <c r="C1117" t="s">
        <v>59</v>
      </c>
      <c r="D1117" t="s">
        <v>63</v>
      </c>
      <c r="F1117" t="s">
        <v>18</v>
      </c>
      <c r="G1117" t="s">
        <v>18</v>
      </c>
      <c r="H1117" t="s">
        <v>115</v>
      </c>
      <c r="I1117" t="s">
        <v>41</v>
      </c>
      <c r="J1117" t="s">
        <v>29</v>
      </c>
      <c r="M1117" t="s">
        <v>570</v>
      </c>
    </row>
    <row r="1118" spans="1:13" x14ac:dyDescent="0.2">
      <c r="A1118" t="s">
        <v>13</v>
      </c>
      <c r="B1118" t="s">
        <v>14</v>
      </c>
      <c r="C1118" t="s">
        <v>59</v>
      </c>
      <c r="D1118" t="s">
        <v>63</v>
      </c>
      <c r="F1118" t="s">
        <v>18</v>
      </c>
      <c r="G1118" t="s">
        <v>18</v>
      </c>
      <c r="H1118" t="s">
        <v>128</v>
      </c>
      <c r="I1118" t="s">
        <v>28</v>
      </c>
      <c r="J1118" t="s">
        <v>29</v>
      </c>
      <c r="M1118" t="s">
        <v>478</v>
      </c>
    </row>
    <row r="1119" spans="1:13" x14ac:dyDescent="0.2">
      <c r="A1119" t="s">
        <v>13</v>
      </c>
      <c r="B1119" t="s">
        <v>14</v>
      </c>
      <c r="C1119" t="s">
        <v>59</v>
      </c>
      <c r="D1119" t="s">
        <v>63</v>
      </c>
      <c r="F1119" t="s">
        <v>18</v>
      </c>
      <c r="G1119" t="s">
        <v>18</v>
      </c>
      <c r="H1119" t="s">
        <v>128</v>
      </c>
      <c r="I1119" t="s">
        <v>20</v>
      </c>
      <c r="J1119" t="s">
        <v>21</v>
      </c>
      <c r="M1119" t="s">
        <v>478</v>
      </c>
    </row>
    <row r="1120" spans="1:13" x14ac:dyDescent="0.2">
      <c r="A1120" t="s">
        <v>13</v>
      </c>
      <c r="B1120" t="s">
        <v>14</v>
      </c>
      <c r="C1120" t="s">
        <v>23</v>
      </c>
      <c r="D1120" t="s">
        <v>37</v>
      </c>
      <c r="F1120" t="s">
        <v>18</v>
      </c>
      <c r="G1120" t="s">
        <v>18</v>
      </c>
      <c r="H1120" t="s">
        <v>128</v>
      </c>
      <c r="I1120" t="s">
        <v>20</v>
      </c>
      <c r="J1120" t="s">
        <v>29</v>
      </c>
      <c r="M1120" t="s">
        <v>478</v>
      </c>
    </row>
    <row r="1121" spans="1:13" x14ac:dyDescent="0.2">
      <c r="A1121" t="s">
        <v>13</v>
      </c>
      <c r="B1121" t="s">
        <v>14</v>
      </c>
      <c r="C1121" t="s">
        <v>59</v>
      </c>
      <c r="D1121" t="s">
        <v>63</v>
      </c>
      <c r="F1121" t="s">
        <v>18</v>
      </c>
      <c r="G1121" t="s">
        <v>18</v>
      </c>
      <c r="H1121" t="s">
        <v>209</v>
      </c>
      <c r="I1121" t="s">
        <v>20</v>
      </c>
      <c r="J1121" t="s">
        <v>21</v>
      </c>
      <c r="M1121" t="s">
        <v>478</v>
      </c>
    </row>
    <row r="1122" spans="1:13" x14ac:dyDescent="0.2">
      <c r="A1122" t="s">
        <v>13</v>
      </c>
      <c r="B1122" t="s">
        <v>14</v>
      </c>
      <c r="C1122" t="s">
        <v>59</v>
      </c>
      <c r="D1122" t="s">
        <v>63</v>
      </c>
      <c r="F1122" t="s">
        <v>18</v>
      </c>
      <c r="G1122" t="s">
        <v>18</v>
      </c>
      <c r="H1122" t="s">
        <v>19</v>
      </c>
      <c r="I1122" t="s">
        <v>49</v>
      </c>
      <c r="J1122" t="s">
        <v>172</v>
      </c>
      <c r="M1122" t="s">
        <v>1314</v>
      </c>
    </row>
    <row r="1123" spans="1:13" x14ac:dyDescent="0.2">
      <c r="A1123" t="s">
        <v>13</v>
      </c>
      <c r="B1123" t="s">
        <v>14</v>
      </c>
      <c r="C1123" t="s">
        <v>23</v>
      </c>
      <c r="D1123" t="s">
        <v>37</v>
      </c>
      <c r="F1123" t="s">
        <v>18</v>
      </c>
      <c r="G1123" t="s">
        <v>18</v>
      </c>
      <c r="H1123" t="s">
        <v>19</v>
      </c>
      <c r="I1123" t="s">
        <v>41</v>
      </c>
      <c r="J1123" t="s">
        <v>29</v>
      </c>
      <c r="M1123" t="s">
        <v>36</v>
      </c>
    </row>
    <row r="1124" spans="1:13" x14ac:dyDescent="0.2">
      <c r="A1124" t="s">
        <v>13</v>
      </c>
      <c r="B1124" t="s">
        <v>14</v>
      </c>
      <c r="C1124" t="s">
        <v>59</v>
      </c>
      <c r="D1124" t="s">
        <v>63</v>
      </c>
      <c r="F1124" t="s">
        <v>18</v>
      </c>
      <c r="G1124" t="s">
        <v>18</v>
      </c>
      <c r="H1124" t="s">
        <v>228</v>
      </c>
      <c r="I1124" t="s">
        <v>20</v>
      </c>
      <c r="J1124" t="s">
        <v>29</v>
      </c>
      <c r="M1124" t="s">
        <v>478</v>
      </c>
    </row>
    <row r="1125" spans="1:13" x14ac:dyDescent="0.2">
      <c r="A1125" t="s">
        <v>13</v>
      </c>
      <c r="B1125" t="s">
        <v>14</v>
      </c>
      <c r="C1125" t="s">
        <v>23</v>
      </c>
      <c r="D1125" t="s">
        <v>37</v>
      </c>
      <c r="F1125" t="s">
        <v>18</v>
      </c>
      <c r="G1125" t="s">
        <v>18</v>
      </c>
      <c r="H1125" t="s">
        <v>228</v>
      </c>
      <c r="I1125" t="s">
        <v>49</v>
      </c>
      <c r="J1125" t="s">
        <v>21</v>
      </c>
      <c r="M1125" t="s">
        <v>1105</v>
      </c>
    </row>
    <row r="1126" spans="1:13" x14ac:dyDescent="0.2">
      <c r="A1126" t="s">
        <v>13</v>
      </c>
      <c r="B1126" t="s">
        <v>14</v>
      </c>
      <c r="C1126" t="s">
        <v>23</v>
      </c>
      <c r="D1126" t="s">
        <v>37</v>
      </c>
      <c r="F1126" t="s">
        <v>18</v>
      </c>
      <c r="G1126" t="s">
        <v>18</v>
      </c>
      <c r="H1126" t="s">
        <v>727</v>
      </c>
      <c r="I1126" t="s">
        <v>49</v>
      </c>
      <c r="J1126" t="s">
        <v>29</v>
      </c>
      <c r="M1126" t="s">
        <v>962</v>
      </c>
    </row>
    <row r="1127" spans="1:13" x14ac:dyDescent="0.2">
      <c r="A1127" t="s">
        <v>13</v>
      </c>
      <c r="B1127" t="s">
        <v>14</v>
      </c>
      <c r="C1127" t="s">
        <v>59</v>
      </c>
      <c r="D1127" t="s">
        <v>63</v>
      </c>
      <c r="F1127" t="s">
        <v>18</v>
      </c>
      <c r="G1127" t="s">
        <v>18</v>
      </c>
      <c r="H1127" t="s">
        <v>256</v>
      </c>
      <c r="I1127" t="s">
        <v>41</v>
      </c>
      <c r="J1127" t="s">
        <v>29</v>
      </c>
      <c r="M1127" t="s">
        <v>36</v>
      </c>
    </row>
    <row r="1128" spans="1:13" x14ac:dyDescent="0.2">
      <c r="A1128" t="s">
        <v>13</v>
      </c>
      <c r="B1128" t="s">
        <v>14</v>
      </c>
      <c r="C1128" t="s">
        <v>23</v>
      </c>
      <c r="D1128" t="s">
        <v>37</v>
      </c>
      <c r="F1128" t="s">
        <v>18</v>
      </c>
      <c r="G1128" t="s">
        <v>18</v>
      </c>
      <c r="H1128" t="s">
        <v>256</v>
      </c>
      <c r="I1128" t="s">
        <v>20</v>
      </c>
      <c r="J1128" t="s">
        <v>29</v>
      </c>
      <c r="M1128" t="s">
        <v>22</v>
      </c>
    </row>
    <row r="1129" spans="1:13" x14ac:dyDescent="0.2">
      <c r="A1129" t="s">
        <v>13</v>
      </c>
      <c r="B1129" t="s">
        <v>14</v>
      </c>
      <c r="C1129" t="s">
        <v>31</v>
      </c>
      <c r="D1129" t="s">
        <v>32</v>
      </c>
      <c r="F1129" t="s">
        <v>18</v>
      </c>
      <c r="G1129" t="s">
        <v>18</v>
      </c>
      <c r="H1129" t="s">
        <v>256</v>
      </c>
      <c r="I1129" t="s">
        <v>49</v>
      </c>
      <c r="J1129" t="s">
        <v>29</v>
      </c>
      <c r="M1129" t="s">
        <v>909</v>
      </c>
    </row>
    <row r="1130" spans="1:13" x14ac:dyDescent="0.2">
      <c r="A1130" t="s">
        <v>13</v>
      </c>
      <c r="B1130" t="s">
        <v>14</v>
      </c>
      <c r="C1130" t="s">
        <v>59</v>
      </c>
      <c r="D1130" t="s">
        <v>63</v>
      </c>
      <c r="F1130" t="s">
        <v>18</v>
      </c>
      <c r="G1130" t="s">
        <v>18</v>
      </c>
      <c r="H1130" t="s">
        <v>261</v>
      </c>
      <c r="I1130" t="s">
        <v>41</v>
      </c>
      <c r="J1130" t="s">
        <v>29</v>
      </c>
      <c r="M1130" t="s">
        <v>597</v>
      </c>
    </row>
    <row r="1131" spans="1:13" x14ac:dyDescent="0.2">
      <c r="A1131" t="s">
        <v>13</v>
      </c>
      <c r="B1131" t="s">
        <v>14</v>
      </c>
      <c r="C1131" t="s">
        <v>59</v>
      </c>
      <c r="D1131" t="s">
        <v>63</v>
      </c>
      <c r="F1131" t="s">
        <v>18</v>
      </c>
      <c r="G1131" t="s">
        <v>18</v>
      </c>
      <c r="H1131" t="s">
        <v>268</v>
      </c>
      <c r="I1131" t="s">
        <v>28</v>
      </c>
      <c r="J1131" t="s">
        <v>29</v>
      </c>
      <c r="M1131" t="s">
        <v>22</v>
      </c>
    </row>
    <row r="1132" spans="1:13" x14ac:dyDescent="0.2">
      <c r="A1132" t="s">
        <v>13</v>
      </c>
      <c r="B1132" t="s">
        <v>14</v>
      </c>
      <c r="C1132" t="s">
        <v>23</v>
      </c>
      <c r="D1132" t="s">
        <v>37</v>
      </c>
      <c r="F1132" t="s">
        <v>18</v>
      </c>
      <c r="G1132" t="s">
        <v>18</v>
      </c>
      <c r="H1132" t="s">
        <v>268</v>
      </c>
      <c r="I1132" t="s">
        <v>20</v>
      </c>
      <c r="J1132" t="s">
        <v>29</v>
      </c>
      <c r="M1132" t="s">
        <v>570</v>
      </c>
    </row>
    <row r="1133" spans="1:13" x14ac:dyDescent="0.2">
      <c r="A1133" t="s">
        <v>13</v>
      </c>
      <c r="B1133" t="s">
        <v>14</v>
      </c>
      <c r="C1133" t="s">
        <v>31</v>
      </c>
      <c r="D1133" t="s">
        <v>32</v>
      </c>
      <c r="F1133" t="s">
        <v>18</v>
      </c>
      <c r="G1133" t="s">
        <v>18</v>
      </c>
      <c r="H1133" t="s">
        <v>268</v>
      </c>
      <c r="I1133" t="s">
        <v>20</v>
      </c>
      <c r="J1133" t="s">
        <v>29</v>
      </c>
      <c r="M1133" t="s">
        <v>597</v>
      </c>
    </row>
    <row r="1134" spans="1:13" x14ac:dyDescent="0.2">
      <c r="A1134" t="s">
        <v>13</v>
      </c>
      <c r="B1134" t="s">
        <v>14</v>
      </c>
      <c r="C1134" t="s">
        <v>23</v>
      </c>
      <c r="D1134" t="s">
        <v>37</v>
      </c>
      <c r="F1134" t="s">
        <v>18</v>
      </c>
      <c r="G1134" t="s">
        <v>18</v>
      </c>
      <c r="H1134" t="s">
        <v>268</v>
      </c>
      <c r="I1134" t="s">
        <v>49</v>
      </c>
      <c r="J1134" t="s">
        <v>29</v>
      </c>
      <c r="M1134" t="s">
        <v>909</v>
      </c>
    </row>
    <row r="1135" spans="1:13" x14ac:dyDescent="0.2">
      <c r="A1135" t="s">
        <v>13</v>
      </c>
      <c r="B1135" t="s">
        <v>14</v>
      </c>
      <c r="C1135" t="s">
        <v>23</v>
      </c>
      <c r="D1135" t="s">
        <v>37</v>
      </c>
      <c r="F1135" t="s">
        <v>18</v>
      </c>
      <c r="G1135" t="s">
        <v>18</v>
      </c>
      <c r="H1135" t="s">
        <v>272</v>
      </c>
      <c r="I1135" t="s">
        <v>28</v>
      </c>
      <c r="J1135" t="s">
        <v>29</v>
      </c>
      <c r="M1135" t="s">
        <v>938</v>
      </c>
    </row>
    <row r="1136" spans="1:13" x14ac:dyDescent="0.2">
      <c r="A1136" t="s">
        <v>13</v>
      </c>
      <c r="B1136" t="s">
        <v>14</v>
      </c>
      <c r="C1136" t="s">
        <v>23</v>
      </c>
      <c r="D1136" t="s">
        <v>37</v>
      </c>
      <c r="F1136" t="s">
        <v>18</v>
      </c>
      <c r="G1136" t="s">
        <v>18</v>
      </c>
      <c r="H1136" t="s">
        <v>272</v>
      </c>
      <c r="I1136" t="s">
        <v>41</v>
      </c>
      <c r="J1136" t="s">
        <v>29</v>
      </c>
      <c r="M1136" t="s">
        <v>478</v>
      </c>
    </row>
    <row r="1137" spans="1:13" x14ac:dyDescent="0.2">
      <c r="A1137" t="s">
        <v>13</v>
      </c>
      <c r="B1137" t="s">
        <v>14</v>
      </c>
      <c r="C1137" t="s">
        <v>59</v>
      </c>
      <c r="D1137" t="s">
        <v>63</v>
      </c>
      <c r="F1137" t="s">
        <v>18</v>
      </c>
      <c r="G1137" t="s">
        <v>18</v>
      </c>
      <c r="H1137" t="s">
        <v>272</v>
      </c>
      <c r="I1137" t="s">
        <v>41</v>
      </c>
      <c r="J1137" t="s">
        <v>29</v>
      </c>
      <c r="M1137" t="s">
        <v>478</v>
      </c>
    </row>
    <row r="1138" spans="1:13" x14ac:dyDescent="0.2">
      <c r="A1138" t="s">
        <v>13</v>
      </c>
      <c r="B1138" t="s">
        <v>14</v>
      </c>
      <c r="C1138" t="s">
        <v>31</v>
      </c>
      <c r="D1138" t="s">
        <v>32</v>
      </c>
      <c r="F1138" t="s">
        <v>18</v>
      </c>
      <c r="G1138" t="s">
        <v>18</v>
      </c>
      <c r="H1138" t="s">
        <v>272</v>
      </c>
      <c r="I1138" t="s">
        <v>49</v>
      </c>
      <c r="J1138" t="s">
        <v>29</v>
      </c>
      <c r="M1138" t="s">
        <v>597</v>
      </c>
    </row>
    <row r="1139" spans="1:13" x14ac:dyDescent="0.2">
      <c r="A1139" t="s">
        <v>13</v>
      </c>
      <c r="B1139" t="s">
        <v>14</v>
      </c>
      <c r="C1139" t="s">
        <v>31</v>
      </c>
      <c r="D1139" t="s">
        <v>32</v>
      </c>
      <c r="F1139" t="s">
        <v>18</v>
      </c>
      <c r="G1139" t="s">
        <v>18</v>
      </c>
      <c r="H1139" t="s">
        <v>272</v>
      </c>
      <c r="I1139" t="s">
        <v>20</v>
      </c>
      <c r="J1139" t="s">
        <v>29</v>
      </c>
      <c r="M1139" t="s">
        <v>478</v>
      </c>
    </row>
    <row r="1140" spans="1:13" x14ac:dyDescent="0.2">
      <c r="A1140" t="s">
        <v>13</v>
      </c>
      <c r="B1140" t="s">
        <v>14</v>
      </c>
      <c r="C1140" t="s">
        <v>31</v>
      </c>
      <c r="D1140" t="s">
        <v>32</v>
      </c>
      <c r="F1140" t="s">
        <v>18</v>
      </c>
      <c r="G1140" t="s">
        <v>18</v>
      </c>
      <c r="H1140" t="s">
        <v>272</v>
      </c>
      <c r="I1140" t="s">
        <v>41</v>
      </c>
      <c r="J1140" t="s">
        <v>29</v>
      </c>
      <c r="M1140" t="s">
        <v>570</v>
      </c>
    </row>
    <row r="1141" spans="1:13" x14ac:dyDescent="0.2">
      <c r="A1141" t="s">
        <v>13</v>
      </c>
      <c r="B1141" t="s">
        <v>14</v>
      </c>
      <c r="C1141" t="s">
        <v>23</v>
      </c>
      <c r="D1141" t="s">
        <v>37</v>
      </c>
      <c r="F1141" t="s">
        <v>18</v>
      </c>
      <c r="G1141" t="s">
        <v>18</v>
      </c>
      <c r="H1141" t="s">
        <v>326</v>
      </c>
      <c r="I1141" t="s">
        <v>41</v>
      </c>
      <c r="J1141" t="s">
        <v>29</v>
      </c>
      <c r="M1141" t="s">
        <v>478</v>
      </c>
    </row>
    <row r="1142" spans="1:13" x14ac:dyDescent="0.2">
      <c r="A1142" t="s">
        <v>13</v>
      </c>
      <c r="B1142" t="s">
        <v>14</v>
      </c>
      <c r="C1142" t="s">
        <v>23</v>
      </c>
      <c r="D1142" t="s">
        <v>37</v>
      </c>
      <c r="F1142" t="s">
        <v>18</v>
      </c>
      <c r="G1142" t="s">
        <v>18</v>
      </c>
      <c r="H1142" t="s">
        <v>326</v>
      </c>
      <c r="I1142" t="s">
        <v>20</v>
      </c>
      <c r="J1142" t="s">
        <v>29</v>
      </c>
      <c r="M1142" t="s">
        <v>938</v>
      </c>
    </row>
    <row r="1143" spans="1:13" x14ac:dyDescent="0.2">
      <c r="A1143" t="s">
        <v>13</v>
      </c>
      <c r="B1143" t="s">
        <v>14</v>
      </c>
      <c r="C1143" t="s">
        <v>31</v>
      </c>
      <c r="D1143" t="s">
        <v>32</v>
      </c>
      <c r="F1143" t="s">
        <v>18</v>
      </c>
      <c r="G1143" t="s">
        <v>18</v>
      </c>
      <c r="H1143" t="s">
        <v>326</v>
      </c>
      <c r="I1143" t="s">
        <v>41</v>
      </c>
      <c r="J1143" t="s">
        <v>29</v>
      </c>
      <c r="M1143" t="s">
        <v>1026</v>
      </c>
    </row>
    <row r="1144" spans="1:13" x14ac:dyDescent="0.2">
      <c r="A1144" t="s">
        <v>13</v>
      </c>
      <c r="B1144" t="s">
        <v>14</v>
      </c>
      <c r="C1144" t="s">
        <v>31</v>
      </c>
      <c r="D1144" t="s">
        <v>32</v>
      </c>
      <c r="F1144" t="s">
        <v>18</v>
      </c>
      <c r="G1144" t="s">
        <v>18</v>
      </c>
      <c r="H1144" t="s">
        <v>326</v>
      </c>
      <c r="I1144" t="s">
        <v>20</v>
      </c>
      <c r="J1144" t="s">
        <v>29</v>
      </c>
      <c r="M1144" t="s">
        <v>1026</v>
      </c>
    </row>
    <row r="1145" spans="1:13" x14ac:dyDescent="0.2">
      <c r="A1145" t="s">
        <v>13</v>
      </c>
      <c r="B1145" t="s">
        <v>14</v>
      </c>
      <c r="C1145" t="s">
        <v>59</v>
      </c>
      <c r="D1145" t="s">
        <v>63</v>
      </c>
      <c r="F1145" t="s">
        <v>18</v>
      </c>
      <c r="G1145" t="s">
        <v>18</v>
      </c>
      <c r="H1145" t="s">
        <v>354</v>
      </c>
      <c r="I1145" t="s">
        <v>49</v>
      </c>
      <c r="J1145" t="s">
        <v>29</v>
      </c>
      <c r="M1145" t="s">
        <v>478</v>
      </c>
    </row>
    <row r="1146" spans="1:13" x14ac:dyDescent="0.2">
      <c r="A1146" t="s">
        <v>13</v>
      </c>
      <c r="B1146" t="s">
        <v>14</v>
      </c>
      <c r="C1146" t="s">
        <v>23</v>
      </c>
      <c r="D1146" t="s">
        <v>37</v>
      </c>
      <c r="F1146" t="s">
        <v>18</v>
      </c>
      <c r="G1146" t="s">
        <v>18</v>
      </c>
      <c r="H1146" t="s">
        <v>326</v>
      </c>
      <c r="I1146" t="s">
        <v>41</v>
      </c>
      <c r="J1146" t="s">
        <v>29</v>
      </c>
      <c r="M1146" t="s">
        <v>478</v>
      </c>
    </row>
    <row r="1147" spans="1:13" x14ac:dyDescent="0.2">
      <c r="A1147" t="s">
        <v>13</v>
      </c>
      <c r="B1147" t="s">
        <v>14</v>
      </c>
      <c r="C1147" t="s">
        <v>23</v>
      </c>
      <c r="D1147" t="s">
        <v>37</v>
      </c>
      <c r="F1147" t="s">
        <v>18</v>
      </c>
      <c r="G1147" t="s">
        <v>18</v>
      </c>
      <c r="H1147" t="s">
        <v>326</v>
      </c>
      <c r="I1147" t="s">
        <v>49</v>
      </c>
      <c r="J1147" t="s">
        <v>29</v>
      </c>
      <c r="M1147" t="s">
        <v>478</v>
      </c>
    </row>
    <row r="1148" spans="1:13" x14ac:dyDescent="0.2">
      <c r="A1148" t="s">
        <v>13</v>
      </c>
      <c r="B1148" t="s">
        <v>14</v>
      </c>
      <c r="C1148" t="s">
        <v>23</v>
      </c>
      <c r="D1148" t="s">
        <v>37</v>
      </c>
      <c r="F1148" t="s">
        <v>18</v>
      </c>
      <c r="G1148" t="s">
        <v>18</v>
      </c>
      <c r="H1148" t="s">
        <v>326</v>
      </c>
      <c r="I1148" t="s">
        <v>20</v>
      </c>
      <c r="J1148" t="s">
        <v>29</v>
      </c>
      <c r="M1148" t="s">
        <v>478</v>
      </c>
    </row>
    <row r="1149" spans="1:13" x14ac:dyDescent="0.2">
      <c r="A1149" t="s">
        <v>13</v>
      </c>
      <c r="B1149" t="s">
        <v>14</v>
      </c>
      <c r="C1149" t="s">
        <v>59</v>
      </c>
      <c r="D1149" t="s">
        <v>63</v>
      </c>
      <c r="F1149" t="s">
        <v>18</v>
      </c>
      <c r="G1149" t="s">
        <v>18</v>
      </c>
      <c r="H1149" t="s">
        <v>382</v>
      </c>
      <c r="I1149" t="s">
        <v>49</v>
      </c>
      <c r="J1149" t="s">
        <v>29</v>
      </c>
      <c r="M1149" t="s">
        <v>22</v>
      </c>
    </row>
    <row r="1150" spans="1:13" x14ac:dyDescent="0.2">
      <c r="A1150" t="s">
        <v>13</v>
      </c>
      <c r="B1150" t="s">
        <v>14</v>
      </c>
      <c r="C1150" t="s">
        <v>59</v>
      </c>
      <c r="D1150" t="s">
        <v>63</v>
      </c>
      <c r="F1150" t="s">
        <v>18</v>
      </c>
      <c r="G1150" t="s">
        <v>18</v>
      </c>
      <c r="H1150" t="s">
        <v>354</v>
      </c>
      <c r="I1150" t="s">
        <v>28</v>
      </c>
      <c r="J1150" t="s">
        <v>29</v>
      </c>
      <c r="M1150" t="s">
        <v>478</v>
      </c>
    </row>
    <row r="1151" spans="1:13" x14ac:dyDescent="0.2">
      <c r="A1151" t="s">
        <v>13</v>
      </c>
      <c r="B1151" t="s">
        <v>14</v>
      </c>
      <c r="C1151" t="s">
        <v>31</v>
      </c>
      <c r="D1151" t="s">
        <v>32</v>
      </c>
      <c r="F1151" t="s">
        <v>18</v>
      </c>
      <c r="G1151" t="s">
        <v>18</v>
      </c>
      <c r="H1151" t="s">
        <v>354</v>
      </c>
      <c r="I1151" t="s">
        <v>20</v>
      </c>
      <c r="J1151" t="s">
        <v>29</v>
      </c>
      <c r="M1151" t="s">
        <v>478</v>
      </c>
    </row>
    <row r="1152" spans="1:13" x14ac:dyDescent="0.2">
      <c r="A1152" t="s">
        <v>13</v>
      </c>
      <c r="B1152" t="s">
        <v>14</v>
      </c>
      <c r="C1152" t="s">
        <v>23</v>
      </c>
      <c r="D1152" t="s">
        <v>37</v>
      </c>
      <c r="F1152" t="s">
        <v>18</v>
      </c>
      <c r="G1152" t="s">
        <v>18</v>
      </c>
      <c r="H1152" t="s">
        <v>326</v>
      </c>
      <c r="I1152" t="s">
        <v>20</v>
      </c>
      <c r="J1152" t="s">
        <v>29</v>
      </c>
      <c r="M1152" t="s">
        <v>478</v>
      </c>
    </row>
    <row r="1153" spans="1:13" x14ac:dyDescent="0.2">
      <c r="A1153" t="s">
        <v>13</v>
      </c>
      <c r="B1153" t="s">
        <v>14</v>
      </c>
      <c r="C1153" t="s">
        <v>59</v>
      </c>
      <c r="D1153" t="s">
        <v>63</v>
      </c>
      <c r="F1153" t="s">
        <v>18</v>
      </c>
      <c r="G1153" t="s">
        <v>18</v>
      </c>
      <c r="H1153" t="s">
        <v>354</v>
      </c>
      <c r="I1153" t="s">
        <v>20</v>
      </c>
      <c r="J1153" t="s">
        <v>54</v>
      </c>
      <c r="M1153" t="s">
        <v>1105</v>
      </c>
    </row>
    <row r="1154" spans="1:13" x14ac:dyDescent="0.2">
      <c r="A1154" t="s">
        <v>13</v>
      </c>
      <c r="B1154" t="s">
        <v>14</v>
      </c>
      <c r="C1154" t="s">
        <v>23</v>
      </c>
      <c r="D1154" t="s">
        <v>37</v>
      </c>
      <c r="F1154" t="s">
        <v>18</v>
      </c>
      <c r="G1154" t="s">
        <v>18</v>
      </c>
      <c r="H1154" t="s">
        <v>354</v>
      </c>
      <c r="I1154" t="s">
        <v>49</v>
      </c>
      <c r="J1154" t="s">
        <v>29</v>
      </c>
      <c r="M1154" t="s">
        <v>945</v>
      </c>
    </row>
    <row r="1155" spans="1:13" x14ac:dyDescent="0.2">
      <c r="A1155" t="s">
        <v>13</v>
      </c>
      <c r="B1155" t="s">
        <v>14</v>
      </c>
      <c r="C1155" t="s">
        <v>23</v>
      </c>
      <c r="D1155" t="s">
        <v>37</v>
      </c>
      <c r="F1155" t="s">
        <v>18</v>
      </c>
      <c r="G1155" t="s">
        <v>18</v>
      </c>
      <c r="H1155" t="s">
        <v>382</v>
      </c>
      <c r="I1155" t="s">
        <v>28</v>
      </c>
      <c r="J1155" t="s">
        <v>21</v>
      </c>
      <c r="M1155" t="s">
        <v>1315</v>
      </c>
    </row>
    <row r="1156" spans="1:13" x14ac:dyDescent="0.2">
      <c r="A1156" t="s">
        <v>13</v>
      </c>
      <c r="B1156" t="s">
        <v>14</v>
      </c>
      <c r="C1156" t="s">
        <v>23</v>
      </c>
      <c r="D1156" t="s">
        <v>37</v>
      </c>
      <c r="F1156" t="s">
        <v>18</v>
      </c>
      <c r="G1156" t="s">
        <v>18</v>
      </c>
      <c r="H1156" t="s">
        <v>394</v>
      </c>
      <c r="I1156" t="s">
        <v>20</v>
      </c>
      <c r="J1156" t="s">
        <v>29</v>
      </c>
      <c r="M1156" t="s">
        <v>742</v>
      </c>
    </row>
    <row r="1157" spans="1:13" x14ac:dyDescent="0.2">
      <c r="A1157" t="s">
        <v>13</v>
      </c>
      <c r="B1157" t="s">
        <v>14</v>
      </c>
      <c r="C1157" t="s">
        <v>23</v>
      </c>
      <c r="D1157" t="s">
        <v>37</v>
      </c>
      <c r="F1157" t="s">
        <v>18</v>
      </c>
      <c r="G1157" t="s">
        <v>18</v>
      </c>
      <c r="H1157" t="s">
        <v>387</v>
      </c>
      <c r="I1157" t="s">
        <v>49</v>
      </c>
      <c r="J1157" t="s">
        <v>29</v>
      </c>
      <c r="M1157" t="s">
        <v>1065</v>
      </c>
    </row>
    <row r="1158" spans="1:13" x14ac:dyDescent="0.2">
      <c r="A1158" t="s">
        <v>13</v>
      </c>
      <c r="B1158" t="s">
        <v>14</v>
      </c>
      <c r="C1158" t="s">
        <v>23</v>
      </c>
      <c r="D1158" t="s">
        <v>37</v>
      </c>
      <c r="F1158" t="s">
        <v>18</v>
      </c>
      <c r="G1158" t="s">
        <v>18</v>
      </c>
      <c r="H1158" t="s">
        <v>416</v>
      </c>
      <c r="I1158" t="s">
        <v>28</v>
      </c>
      <c r="J1158" t="s">
        <v>29</v>
      </c>
      <c r="M1158" t="s">
        <v>1105</v>
      </c>
    </row>
    <row r="1159" spans="1:13" x14ac:dyDescent="0.2">
      <c r="A1159" t="s">
        <v>13</v>
      </c>
      <c r="B1159" t="s">
        <v>14</v>
      </c>
      <c r="C1159" t="s">
        <v>31</v>
      </c>
      <c r="D1159" t="s">
        <v>32</v>
      </c>
      <c r="F1159" t="s">
        <v>18</v>
      </c>
      <c r="G1159" t="s">
        <v>18</v>
      </c>
      <c r="H1159" t="s">
        <v>416</v>
      </c>
      <c r="I1159" t="s">
        <v>49</v>
      </c>
      <c r="J1159" t="s">
        <v>29</v>
      </c>
      <c r="M1159" t="s">
        <v>945</v>
      </c>
    </row>
    <row r="1160" spans="1:13" x14ac:dyDescent="0.2">
      <c r="A1160" t="s">
        <v>13</v>
      </c>
      <c r="B1160" t="s">
        <v>14</v>
      </c>
      <c r="C1160" t="s">
        <v>23</v>
      </c>
      <c r="D1160" t="s">
        <v>37</v>
      </c>
      <c r="F1160" t="s">
        <v>18</v>
      </c>
      <c r="G1160" t="s">
        <v>18</v>
      </c>
      <c r="H1160" t="s">
        <v>416</v>
      </c>
      <c r="I1160" t="s">
        <v>49</v>
      </c>
      <c r="J1160" t="s">
        <v>29</v>
      </c>
      <c r="M1160" t="s">
        <v>597</v>
      </c>
    </row>
    <row r="1161" spans="1:13" x14ac:dyDescent="0.2">
      <c r="A1161" t="s">
        <v>13</v>
      </c>
      <c r="B1161" t="s">
        <v>14</v>
      </c>
      <c r="C1161" t="s">
        <v>59</v>
      </c>
      <c r="D1161" t="s">
        <v>63</v>
      </c>
      <c r="F1161" t="s">
        <v>18</v>
      </c>
      <c r="G1161" t="s">
        <v>18</v>
      </c>
      <c r="H1161" t="s">
        <v>419</v>
      </c>
      <c r="I1161" t="s">
        <v>28</v>
      </c>
      <c r="J1161" t="s">
        <v>21</v>
      </c>
      <c r="M1161" t="s">
        <v>36</v>
      </c>
    </row>
    <row r="1162" spans="1:13" x14ac:dyDescent="0.2">
      <c r="A1162" t="s">
        <v>13</v>
      </c>
      <c r="B1162" t="s">
        <v>14</v>
      </c>
      <c r="C1162" t="s">
        <v>59</v>
      </c>
      <c r="D1162" t="s">
        <v>63</v>
      </c>
      <c r="F1162" t="s">
        <v>18</v>
      </c>
      <c r="G1162" t="s">
        <v>18</v>
      </c>
      <c r="H1162" t="s">
        <v>425</v>
      </c>
      <c r="I1162" t="s">
        <v>41</v>
      </c>
      <c r="J1162" t="s">
        <v>29</v>
      </c>
      <c r="M1162" t="s">
        <v>938</v>
      </c>
    </row>
    <row r="1163" spans="1:13" x14ac:dyDescent="0.2">
      <c r="A1163" t="s">
        <v>13</v>
      </c>
      <c r="B1163" t="s">
        <v>14</v>
      </c>
      <c r="C1163" t="s">
        <v>23</v>
      </c>
      <c r="D1163" t="s">
        <v>37</v>
      </c>
      <c r="F1163" t="s">
        <v>18</v>
      </c>
      <c r="G1163" t="s">
        <v>18</v>
      </c>
      <c r="H1163" t="s">
        <v>425</v>
      </c>
      <c r="I1163" t="s">
        <v>20</v>
      </c>
      <c r="J1163" t="s">
        <v>29</v>
      </c>
      <c r="M1163" t="s">
        <v>570</v>
      </c>
    </row>
    <row r="1164" spans="1:13" x14ac:dyDescent="0.2">
      <c r="A1164" t="s">
        <v>13</v>
      </c>
      <c r="B1164" t="s">
        <v>14</v>
      </c>
      <c r="C1164" t="s">
        <v>23</v>
      </c>
      <c r="D1164" t="s">
        <v>37</v>
      </c>
      <c r="F1164" t="s">
        <v>18</v>
      </c>
      <c r="G1164" t="s">
        <v>18</v>
      </c>
      <c r="H1164" t="s">
        <v>427</v>
      </c>
      <c r="I1164" t="s">
        <v>28</v>
      </c>
      <c r="J1164" t="s">
        <v>29</v>
      </c>
      <c r="M1164" t="s">
        <v>478</v>
      </c>
    </row>
    <row r="1165" spans="1:13" x14ac:dyDescent="0.2">
      <c r="A1165" t="s">
        <v>13</v>
      </c>
      <c r="B1165" t="s">
        <v>14</v>
      </c>
      <c r="C1165" t="s">
        <v>59</v>
      </c>
      <c r="D1165" t="s">
        <v>63</v>
      </c>
      <c r="F1165" t="s">
        <v>18</v>
      </c>
      <c r="G1165" t="s">
        <v>18</v>
      </c>
      <c r="H1165" t="s">
        <v>427</v>
      </c>
      <c r="I1165" t="s">
        <v>20</v>
      </c>
      <c r="J1165" t="s">
        <v>29</v>
      </c>
      <c r="M1165" t="s">
        <v>909</v>
      </c>
    </row>
    <row r="1166" spans="1:13" x14ac:dyDescent="0.2">
      <c r="A1166" t="s">
        <v>13</v>
      </c>
      <c r="B1166" t="s">
        <v>14</v>
      </c>
      <c r="C1166" t="s">
        <v>59</v>
      </c>
      <c r="D1166" t="s">
        <v>63</v>
      </c>
      <c r="F1166" t="s">
        <v>18</v>
      </c>
      <c r="G1166" t="s">
        <v>18</v>
      </c>
      <c r="H1166" t="s">
        <v>427</v>
      </c>
      <c r="I1166" t="s">
        <v>20</v>
      </c>
      <c r="J1166" t="s">
        <v>29</v>
      </c>
      <c r="M1166" t="s">
        <v>478</v>
      </c>
    </row>
    <row r="1167" spans="1:13" x14ac:dyDescent="0.2">
      <c r="A1167" t="s">
        <v>13</v>
      </c>
      <c r="B1167" t="s">
        <v>14</v>
      </c>
      <c r="C1167" t="s">
        <v>23</v>
      </c>
      <c r="D1167" t="s">
        <v>37</v>
      </c>
      <c r="F1167" t="s">
        <v>18</v>
      </c>
      <c r="G1167" t="s">
        <v>18</v>
      </c>
      <c r="H1167" t="s">
        <v>427</v>
      </c>
      <c r="I1167" t="s">
        <v>20</v>
      </c>
      <c r="J1167" t="s">
        <v>29</v>
      </c>
      <c r="M1167" t="s">
        <v>478</v>
      </c>
    </row>
    <row r="1168" spans="1:13" x14ac:dyDescent="0.2">
      <c r="A1168" t="s">
        <v>13</v>
      </c>
      <c r="B1168" t="s">
        <v>14</v>
      </c>
      <c r="C1168" t="s">
        <v>23</v>
      </c>
      <c r="D1168" t="s">
        <v>37</v>
      </c>
      <c r="F1168" t="s">
        <v>18</v>
      </c>
      <c r="G1168" t="s">
        <v>18</v>
      </c>
      <c r="H1168" t="s">
        <v>427</v>
      </c>
      <c r="I1168" t="s">
        <v>20</v>
      </c>
      <c r="J1168" t="s">
        <v>29</v>
      </c>
      <c r="M1168" t="s">
        <v>478</v>
      </c>
    </row>
    <row r="1169" spans="1:13" x14ac:dyDescent="0.2">
      <c r="A1169" t="s">
        <v>13</v>
      </c>
      <c r="B1169" t="s">
        <v>14</v>
      </c>
      <c r="C1169" t="s">
        <v>31</v>
      </c>
      <c r="D1169" t="s">
        <v>32</v>
      </c>
      <c r="F1169" t="s">
        <v>18</v>
      </c>
      <c r="G1169" t="s">
        <v>18</v>
      </c>
      <c r="H1169" t="s">
        <v>427</v>
      </c>
      <c r="I1169" t="s">
        <v>41</v>
      </c>
      <c r="J1169" t="s">
        <v>29</v>
      </c>
      <c r="M1169" t="s">
        <v>478</v>
      </c>
    </row>
    <row r="1170" spans="1:13" x14ac:dyDescent="0.2">
      <c r="A1170" t="s">
        <v>13</v>
      </c>
      <c r="B1170" t="s">
        <v>14</v>
      </c>
      <c r="C1170" t="s">
        <v>31</v>
      </c>
      <c r="D1170" t="s">
        <v>32</v>
      </c>
      <c r="F1170" t="s">
        <v>18</v>
      </c>
      <c r="G1170" t="s">
        <v>18</v>
      </c>
      <c r="H1170" t="s">
        <v>427</v>
      </c>
      <c r="I1170" t="s">
        <v>41</v>
      </c>
      <c r="J1170" t="s">
        <v>29</v>
      </c>
      <c r="M1170" t="s">
        <v>478</v>
      </c>
    </row>
    <row r="1171" spans="1:13" x14ac:dyDescent="0.2">
      <c r="A1171" t="s">
        <v>13</v>
      </c>
      <c r="B1171" t="s">
        <v>14</v>
      </c>
      <c r="C1171" t="s">
        <v>23</v>
      </c>
      <c r="D1171" t="s">
        <v>37</v>
      </c>
      <c r="F1171" t="s">
        <v>18</v>
      </c>
      <c r="G1171" t="s">
        <v>18</v>
      </c>
      <c r="H1171" t="s">
        <v>427</v>
      </c>
      <c r="I1171" t="s">
        <v>49</v>
      </c>
      <c r="J1171" t="s">
        <v>29</v>
      </c>
      <c r="M1171" t="s">
        <v>909</v>
      </c>
    </row>
    <row r="1172" spans="1:13" x14ac:dyDescent="0.2">
      <c r="A1172" t="s">
        <v>13</v>
      </c>
      <c r="B1172" t="s">
        <v>14</v>
      </c>
      <c r="C1172" t="s">
        <v>23</v>
      </c>
      <c r="D1172" t="s">
        <v>1316</v>
      </c>
      <c r="F1172" t="s">
        <v>18</v>
      </c>
      <c r="G1172" t="s">
        <v>18</v>
      </c>
      <c r="H1172" t="s">
        <v>427</v>
      </c>
      <c r="I1172" t="s">
        <v>20</v>
      </c>
      <c r="J1172" t="s">
        <v>29</v>
      </c>
      <c r="M1172" t="s">
        <v>22</v>
      </c>
    </row>
    <row r="1173" spans="1:13" x14ac:dyDescent="0.2">
      <c r="A1173" t="s">
        <v>13</v>
      </c>
      <c r="B1173" t="s">
        <v>14</v>
      </c>
      <c r="C1173" t="s">
        <v>31</v>
      </c>
      <c r="D1173" t="s">
        <v>32</v>
      </c>
      <c r="F1173" t="s">
        <v>18</v>
      </c>
      <c r="G1173" t="s">
        <v>18</v>
      </c>
      <c r="H1173" t="s">
        <v>427</v>
      </c>
      <c r="I1173" t="s">
        <v>41</v>
      </c>
      <c r="J1173" t="s">
        <v>29</v>
      </c>
      <c r="M1173" t="s">
        <v>478</v>
      </c>
    </row>
    <row r="1174" spans="1:13" x14ac:dyDescent="0.2">
      <c r="A1174" t="s">
        <v>13</v>
      </c>
      <c r="B1174" t="s">
        <v>14</v>
      </c>
      <c r="C1174" t="s">
        <v>23</v>
      </c>
      <c r="D1174" t="s">
        <v>37</v>
      </c>
      <c r="F1174" t="s">
        <v>18</v>
      </c>
      <c r="G1174" t="s">
        <v>18</v>
      </c>
      <c r="H1174" t="s">
        <v>427</v>
      </c>
      <c r="I1174" t="s">
        <v>20</v>
      </c>
      <c r="J1174" t="s">
        <v>29</v>
      </c>
      <c r="M1174" t="s">
        <v>909</v>
      </c>
    </row>
    <row r="1175" spans="1:13" x14ac:dyDescent="0.2">
      <c r="A1175" t="s">
        <v>13</v>
      </c>
      <c r="B1175" t="s">
        <v>14</v>
      </c>
      <c r="C1175" t="s">
        <v>23</v>
      </c>
      <c r="D1175" t="s">
        <v>37</v>
      </c>
      <c r="F1175" t="s">
        <v>18</v>
      </c>
      <c r="G1175" t="s">
        <v>18</v>
      </c>
      <c r="H1175" t="s">
        <v>427</v>
      </c>
      <c r="I1175" t="s">
        <v>41</v>
      </c>
      <c r="J1175" t="s">
        <v>29</v>
      </c>
      <c r="M1175" t="s">
        <v>478</v>
      </c>
    </row>
    <row r="1176" spans="1:13" x14ac:dyDescent="0.2">
      <c r="A1176" t="s">
        <v>13</v>
      </c>
      <c r="B1176" t="s">
        <v>14</v>
      </c>
      <c r="C1176" t="s">
        <v>23</v>
      </c>
      <c r="D1176" t="s">
        <v>37</v>
      </c>
      <c r="F1176" t="s">
        <v>18</v>
      </c>
      <c r="G1176" t="s">
        <v>18</v>
      </c>
      <c r="H1176" t="s">
        <v>427</v>
      </c>
      <c r="I1176" t="s">
        <v>41</v>
      </c>
      <c r="J1176" t="s">
        <v>29</v>
      </c>
      <c r="M1176" t="s">
        <v>478</v>
      </c>
    </row>
    <row r="1177" spans="1:13" x14ac:dyDescent="0.2">
      <c r="A1177" t="s">
        <v>13</v>
      </c>
      <c r="B1177" t="s">
        <v>14</v>
      </c>
      <c r="C1177" t="s">
        <v>31</v>
      </c>
      <c r="D1177" t="s">
        <v>32</v>
      </c>
      <c r="F1177" t="s">
        <v>18</v>
      </c>
      <c r="G1177" t="s">
        <v>18</v>
      </c>
      <c r="H1177" t="s">
        <v>427</v>
      </c>
      <c r="I1177" t="s">
        <v>41</v>
      </c>
      <c r="J1177" t="s">
        <v>29</v>
      </c>
      <c r="M1177" t="s">
        <v>478</v>
      </c>
    </row>
    <row r="1178" spans="1:13" x14ac:dyDescent="0.2">
      <c r="A1178" t="s">
        <v>13</v>
      </c>
      <c r="B1178" t="s">
        <v>14</v>
      </c>
      <c r="C1178" t="s">
        <v>23</v>
      </c>
      <c r="D1178" t="s">
        <v>37</v>
      </c>
      <c r="F1178" t="s">
        <v>18</v>
      </c>
      <c r="G1178" t="s">
        <v>18</v>
      </c>
      <c r="H1178" t="s">
        <v>427</v>
      </c>
      <c r="I1178" t="s">
        <v>41</v>
      </c>
      <c r="J1178" t="s">
        <v>29</v>
      </c>
      <c r="M1178" t="s">
        <v>478</v>
      </c>
    </row>
    <row r="1179" spans="1:13" x14ac:dyDescent="0.2">
      <c r="A1179" t="s">
        <v>13</v>
      </c>
      <c r="B1179" t="s">
        <v>14</v>
      </c>
      <c r="C1179" t="s">
        <v>59</v>
      </c>
      <c r="D1179" t="s">
        <v>63</v>
      </c>
      <c r="F1179" t="s">
        <v>18</v>
      </c>
      <c r="G1179" t="s">
        <v>18</v>
      </c>
      <c r="H1179" t="s">
        <v>510</v>
      </c>
      <c r="I1179" t="s">
        <v>20</v>
      </c>
      <c r="J1179" t="s">
        <v>29</v>
      </c>
      <c r="M1179" t="s">
        <v>478</v>
      </c>
    </row>
    <row r="1180" spans="1:13" x14ac:dyDescent="0.2">
      <c r="A1180" t="s">
        <v>13</v>
      </c>
      <c r="B1180" t="s">
        <v>14</v>
      </c>
      <c r="C1180" t="s">
        <v>23</v>
      </c>
      <c r="D1180" t="s">
        <v>1317</v>
      </c>
      <c r="F1180" t="s">
        <v>18</v>
      </c>
      <c r="G1180" t="s">
        <v>18</v>
      </c>
      <c r="H1180" t="s">
        <v>427</v>
      </c>
      <c r="I1180" t="s">
        <v>41</v>
      </c>
      <c r="J1180" t="s">
        <v>29</v>
      </c>
      <c r="M1180" t="s">
        <v>478</v>
      </c>
    </row>
    <row r="1181" spans="1:13" x14ac:dyDescent="0.2">
      <c r="A1181" t="s">
        <v>13</v>
      </c>
      <c r="B1181" t="s">
        <v>14</v>
      </c>
      <c r="C1181" t="s">
        <v>23</v>
      </c>
      <c r="D1181" t="s">
        <v>37</v>
      </c>
      <c r="F1181" t="s">
        <v>18</v>
      </c>
      <c r="G1181" t="s">
        <v>18</v>
      </c>
      <c r="H1181" t="s">
        <v>427</v>
      </c>
      <c r="I1181" t="s">
        <v>41</v>
      </c>
      <c r="J1181" t="s">
        <v>29</v>
      </c>
      <c r="M1181" t="s">
        <v>478</v>
      </c>
    </row>
    <row r="1182" spans="1:13" x14ac:dyDescent="0.2">
      <c r="A1182" t="s">
        <v>13</v>
      </c>
      <c r="B1182" t="s">
        <v>14</v>
      </c>
      <c r="C1182" t="s">
        <v>59</v>
      </c>
      <c r="D1182" t="s">
        <v>63</v>
      </c>
      <c r="F1182" t="s">
        <v>18</v>
      </c>
      <c r="G1182" t="s">
        <v>18</v>
      </c>
      <c r="H1182" t="s">
        <v>510</v>
      </c>
      <c r="I1182" t="s">
        <v>41</v>
      </c>
      <c r="J1182" t="s">
        <v>29</v>
      </c>
      <c r="M1182" t="s">
        <v>478</v>
      </c>
    </row>
    <row r="1183" spans="1:13" x14ac:dyDescent="0.2">
      <c r="A1183" t="s">
        <v>13</v>
      </c>
      <c r="B1183" t="s">
        <v>14</v>
      </c>
      <c r="C1183" t="s">
        <v>23</v>
      </c>
      <c r="D1183" t="s">
        <v>37</v>
      </c>
      <c r="F1183" t="s">
        <v>18</v>
      </c>
      <c r="G1183" t="s">
        <v>18</v>
      </c>
      <c r="H1183" t="s">
        <v>510</v>
      </c>
      <c r="I1183" t="s">
        <v>41</v>
      </c>
      <c r="J1183" t="s">
        <v>29</v>
      </c>
      <c r="M1183" t="s">
        <v>478</v>
      </c>
    </row>
    <row r="1184" spans="1:13" x14ac:dyDescent="0.2">
      <c r="A1184" t="s">
        <v>13</v>
      </c>
      <c r="B1184" t="s">
        <v>14</v>
      </c>
      <c r="C1184" t="s">
        <v>23</v>
      </c>
      <c r="D1184" t="s">
        <v>37</v>
      </c>
      <c r="F1184" t="s">
        <v>18</v>
      </c>
      <c r="G1184" t="s">
        <v>18</v>
      </c>
      <c r="H1184" t="s">
        <v>510</v>
      </c>
      <c r="I1184" t="s">
        <v>49</v>
      </c>
      <c r="J1184" t="s">
        <v>29</v>
      </c>
      <c r="M1184" t="s">
        <v>478</v>
      </c>
    </row>
    <row r="1185" spans="1:13" x14ac:dyDescent="0.2">
      <c r="A1185" t="s">
        <v>13</v>
      </c>
      <c r="B1185" t="s">
        <v>14</v>
      </c>
      <c r="C1185" t="s">
        <v>23</v>
      </c>
      <c r="D1185" t="s">
        <v>37</v>
      </c>
      <c r="F1185" t="s">
        <v>18</v>
      </c>
      <c r="G1185" t="s">
        <v>18</v>
      </c>
      <c r="H1185" t="s">
        <v>549</v>
      </c>
      <c r="I1185" t="s">
        <v>20</v>
      </c>
      <c r="J1185" t="s">
        <v>29</v>
      </c>
      <c r="M1185" t="s">
        <v>478</v>
      </c>
    </row>
    <row r="1186" spans="1:13" x14ac:dyDescent="0.2">
      <c r="A1186" t="s">
        <v>13</v>
      </c>
      <c r="B1186" t="s">
        <v>14</v>
      </c>
      <c r="C1186" t="s">
        <v>59</v>
      </c>
      <c r="D1186" t="s">
        <v>63</v>
      </c>
      <c r="F1186" t="s">
        <v>18</v>
      </c>
      <c r="G1186" t="s">
        <v>18</v>
      </c>
      <c r="H1186" t="s">
        <v>510</v>
      </c>
      <c r="I1186" t="s">
        <v>41</v>
      </c>
      <c r="J1186" t="s">
        <v>29</v>
      </c>
      <c r="M1186" t="s">
        <v>478</v>
      </c>
    </row>
    <row r="1187" spans="1:13" x14ac:dyDescent="0.2">
      <c r="A1187" t="s">
        <v>13</v>
      </c>
      <c r="B1187" t="s">
        <v>14</v>
      </c>
      <c r="C1187" t="s">
        <v>23</v>
      </c>
      <c r="D1187" t="s">
        <v>37</v>
      </c>
      <c r="F1187" t="s">
        <v>18</v>
      </c>
      <c r="G1187" t="s">
        <v>18</v>
      </c>
      <c r="H1187" t="s">
        <v>510</v>
      </c>
      <c r="I1187" t="s">
        <v>41</v>
      </c>
      <c r="J1187" t="s">
        <v>29</v>
      </c>
      <c r="M1187" t="s">
        <v>478</v>
      </c>
    </row>
    <row r="1188" spans="1:13" x14ac:dyDescent="0.2">
      <c r="A1188" t="s">
        <v>13</v>
      </c>
      <c r="B1188" t="s">
        <v>14</v>
      </c>
      <c r="C1188" t="s">
        <v>1318</v>
      </c>
      <c r="D1188" t="s">
        <v>37</v>
      </c>
      <c r="F1188" t="s">
        <v>18</v>
      </c>
      <c r="G1188" t="s">
        <v>18</v>
      </c>
      <c r="H1188" t="s">
        <v>544</v>
      </c>
      <c r="I1188" t="s">
        <v>20</v>
      </c>
      <c r="J1188" t="s">
        <v>29</v>
      </c>
      <c r="M1188" t="s">
        <v>478</v>
      </c>
    </row>
    <row r="1189" spans="1:13" x14ac:dyDescent="0.2">
      <c r="A1189" t="s">
        <v>13</v>
      </c>
      <c r="B1189" t="s">
        <v>14</v>
      </c>
      <c r="C1189" t="s">
        <v>1319</v>
      </c>
      <c r="D1189" t="s">
        <v>1320</v>
      </c>
      <c r="F1189" t="s">
        <v>18</v>
      </c>
      <c r="G1189" t="s">
        <v>18</v>
      </c>
      <c r="H1189" t="s">
        <v>544</v>
      </c>
      <c r="I1189" t="s">
        <v>20</v>
      </c>
      <c r="J1189" t="s">
        <v>29</v>
      </c>
      <c r="M1189" t="s">
        <v>478</v>
      </c>
    </row>
    <row r="1190" spans="1:13" x14ac:dyDescent="0.2">
      <c r="A1190" t="s">
        <v>13</v>
      </c>
      <c r="B1190" t="s">
        <v>14</v>
      </c>
      <c r="C1190" t="s">
        <v>1318</v>
      </c>
      <c r="D1190" t="s">
        <v>37</v>
      </c>
      <c r="F1190" t="s">
        <v>18</v>
      </c>
      <c r="G1190" t="s">
        <v>18</v>
      </c>
      <c r="H1190" t="s">
        <v>590</v>
      </c>
      <c r="I1190" t="s">
        <v>20</v>
      </c>
      <c r="J1190" t="s">
        <v>29</v>
      </c>
      <c r="M1190" t="s">
        <v>478</v>
      </c>
    </row>
    <row r="1191" spans="1:13" x14ac:dyDescent="0.2">
      <c r="A1191" t="s">
        <v>13</v>
      </c>
      <c r="B1191" t="s">
        <v>14</v>
      </c>
      <c r="C1191" t="s">
        <v>1318</v>
      </c>
      <c r="D1191" t="s">
        <v>37</v>
      </c>
      <c r="F1191" t="s">
        <v>18</v>
      </c>
      <c r="G1191" t="s">
        <v>18</v>
      </c>
      <c r="H1191" t="s">
        <v>590</v>
      </c>
      <c r="I1191" t="s">
        <v>20</v>
      </c>
      <c r="J1191" t="s">
        <v>29</v>
      </c>
      <c r="M1191" t="s">
        <v>478</v>
      </c>
    </row>
    <row r="1192" spans="1:13" x14ac:dyDescent="0.2">
      <c r="A1192" t="s">
        <v>13</v>
      </c>
      <c r="B1192" t="s">
        <v>14</v>
      </c>
      <c r="C1192" t="s">
        <v>1318</v>
      </c>
      <c r="D1192" t="s">
        <v>37</v>
      </c>
      <c r="F1192" t="s">
        <v>18</v>
      </c>
      <c r="G1192" t="s">
        <v>18</v>
      </c>
      <c r="H1192" t="s">
        <v>590</v>
      </c>
      <c r="I1192" t="s">
        <v>41</v>
      </c>
      <c r="J1192" t="s">
        <v>29</v>
      </c>
      <c r="M1192" t="s">
        <v>478</v>
      </c>
    </row>
    <row r="1193" spans="1:13" x14ac:dyDescent="0.2">
      <c r="A1193" t="s">
        <v>13</v>
      </c>
      <c r="B1193" t="s">
        <v>14</v>
      </c>
      <c r="C1193" t="s">
        <v>15</v>
      </c>
      <c r="D1193" t="s">
        <v>595</v>
      </c>
      <c r="F1193" t="s">
        <v>18</v>
      </c>
      <c r="G1193" t="s">
        <v>18</v>
      </c>
      <c r="H1193" t="s">
        <v>48</v>
      </c>
      <c r="I1193" t="s">
        <v>20</v>
      </c>
      <c r="J1193" t="s">
        <v>29</v>
      </c>
      <c r="M1193" t="s">
        <v>962</v>
      </c>
    </row>
    <row r="1194" spans="1:13" x14ac:dyDescent="0.2">
      <c r="A1194" t="s">
        <v>13</v>
      </c>
      <c r="B1194" t="s">
        <v>14</v>
      </c>
      <c r="C1194" t="s">
        <v>15</v>
      </c>
      <c r="D1194" t="s">
        <v>595</v>
      </c>
      <c r="F1194" t="s">
        <v>18</v>
      </c>
      <c r="G1194" t="s">
        <v>18</v>
      </c>
      <c r="H1194" t="s">
        <v>115</v>
      </c>
      <c r="I1194" t="s">
        <v>41</v>
      </c>
      <c r="J1194" t="s">
        <v>29</v>
      </c>
      <c r="M1194" t="s">
        <v>938</v>
      </c>
    </row>
    <row r="1195" spans="1:13" x14ac:dyDescent="0.2">
      <c r="A1195" t="s">
        <v>13</v>
      </c>
      <c r="B1195" t="s">
        <v>14</v>
      </c>
      <c r="C1195" t="s">
        <v>15</v>
      </c>
      <c r="D1195" t="s">
        <v>595</v>
      </c>
      <c r="F1195" t="s">
        <v>18</v>
      </c>
      <c r="G1195" t="s">
        <v>18</v>
      </c>
      <c r="H1195" t="s">
        <v>108</v>
      </c>
      <c r="I1195" t="s">
        <v>41</v>
      </c>
      <c r="J1195" t="s">
        <v>29</v>
      </c>
      <c r="M1195" t="s">
        <v>478</v>
      </c>
    </row>
    <row r="1196" spans="1:13" x14ac:dyDescent="0.2">
      <c r="A1196" t="s">
        <v>13</v>
      </c>
      <c r="B1196" t="s">
        <v>14</v>
      </c>
      <c r="C1196" t="s">
        <v>15</v>
      </c>
      <c r="D1196" t="s">
        <v>595</v>
      </c>
      <c r="F1196" t="s">
        <v>18</v>
      </c>
      <c r="G1196" t="s">
        <v>18</v>
      </c>
      <c r="H1196" t="s">
        <v>108</v>
      </c>
      <c r="I1196" t="s">
        <v>20</v>
      </c>
      <c r="J1196" t="s">
        <v>29</v>
      </c>
      <c r="M1196" t="s">
        <v>938</v>
      </c>
    </row>
    <row r="1197" spans="1:13" x14ac:dyDescent="0.2">
      <c r="A1197" t="s">
        <v>13</v>
      </c>
      <c r="B1197" t="s">
        <v>14</v>
      </c>
      <c r="C1197" t="s">
        <v>15</v>
      </c>
      <c r="D1197" t="s">
        <v>595</v>
      </c>
      <c r="F1197" t="s">
        <v>18</v>
      </c>
      <c r="G1197" t="s">
        <v>18</v>
      </c>
      <c r="H1197" t="s">
        <v>108</v>
      </c>
      <c r="I1197" t="s">
        <v>20</v>
      </c>
      <c r="J1197" t="s">
        <v>29</v>
      </c>
      <c r="M1197" t="s">
        <v>725</v>
      </c>
    </row>
    <row r="1198" spans="1:13" x14ac:dyDescent="0.2">
      <c r="A1198" t="s">
        <v>13</v>
      </c>
      <c r="B1198" t="s">
        <v>14</v>
      </c>
      <c r="C1198" t="s">
        <v>607</v>
      </c>
      <c r="D1198" t="s">
        <v>608</v>
      </c>
      <c r="F1198" t="s">
        <v>18</v>
      </c>
      <c r="G1198" t="s">
        <v>18</v>
      </c>
      <c r="H1198" t="s">
        <v>108</v>
      </c>
      <c r="I1198" t="s">
        <v>20</v>
      </c>
      <c r="J1198" t="s">
        <v>29</v>
      </c>
      <c r="M1198" t="s">
        <v>36</v>
      </c>
    </row>
    <row r="1199" spans="1:13" x14ac:dyDescent="0.2">
      <c r="A1199" t="s">
        <v>13</v>
      </c>
      <c r="B1199" t="s">
        <v>14</v>
      </c>
      <c r="C1199" t="s">
        <v>607</v>
      </c>
      <c r="D1199" t="s">
        <v>608</v>
      </c>
      <c r="F1199" t="s">
        <v>18</v>
      </c>
      <c r="G1199" t="s">
        <v>18</v>
      </c>
      <c r="H1199" t="s">
        <v>115</v>
      </c>
      <c r="I1199" t="s">
        <v>41</v>
      </c>
      <c r="J1199" t="s">
        <v>29</v>
      </c>
      <c r="M1199" t="s">
        <v>478</v>
      </c>
    </row>
    <row r="1200" spans="1:13" x14ac:dyDescent="0.2">
      <c r="A1200" t="s">
        <v>13</v>
      </c>
      <c r="B1200" t="s">
        <v>14</v>
      </c>
      <c r="C1200" t="s">
        <v>15</v>
      </c>
      <c r="D1200" t="s">
        <v>595</v>
      </c>
      <c r="F1200" t="s">
        <v>18</v>
      </c>
      <c r="G1200" t="s">
        <v>18</v>
      </c>
      <c r="H1200" t="s">
        <v>19</v>
      </c>
      <c r="I1200" t="s">
        <v>41</v>
      </c>
      <c r="J1200" t="s">
        <v>29</v>
      </c>
      <c r="M1200" t="s">
        <v>570</v>
      </c>
    </row>
    <row r="1201" spans="1:13" x14ac:dyDescent="0.2">
      <c r="A1201" t="s">
        <v>13</v>
      </c>
      <c r="B1201" t="s">
        <v>14</v>
      </c>
      <c r="C1201" t="s">
        <v>15</v>
      </c>
      <c r="D1201" t="s">
        <v>595</v>
      </c>
      <c r="F1201" t="s">
        <v>18</v>
      </c>
      <c r="G1201" t="s">
        <v>18</v>
      </c>
      <c r="H1201" t="s">
        <v>115</v>
      </c>
      <c r="I1201" t="s">
        <v>20</v>
      </c>
      <c r="J1201" t="s">
        <v>29</v>
      </c>
      <c r="M1201" t="s">
        <v>909</v>
      </c>
    </row>
    <row r="1202" spans="1:13" x14ac:dyDescent="0.2">
      <c r="A1202" t="s">
        <v>13</v>
      </c>
      <c r="B1202" t="s">
        <v>14</v>
      </c>
      <c r="C1202" t="s">
        <v>15</v>
      </c>
      <c r="D1202" t="s">
        <v>595</v>
      </c>
      <c r="F1202" t="s">
        <v>18</v>
      </c>
      <c r="G1202" t="s">
        <v>18</v>
      </c>
      <c r="H1202" t="s">
        <v>115</v>
      </c>
      <c r="I1202" t="s">
        <v>20</v>
      </c>
      <c r="J1202" t="s">
        <v>21</v>
      </c>
      <c r="M1202" t="s">
        <v>742</v>
      </c>
    </row>
    <row r="1203" spans="1:13" x14ac:dyDescent="0.2">
      <c r="A1203" t="s">
        <v>13</v>
      </c>
      <c r="B1203" t="s">
        <v>14</v>
      </c>
      <c r="C1203" t="s">
        <v>600</v>
      </c>
      <c r="D1203" t="s">
        <v>627</v>
      </c>
      <c r="F1203" t="s">
        <v>18</v>
      </c>
      <c r="G1203" t="s">
        <v>18</v>
      </c>
      <c r="H1203" t="s">
        <v>19</v>
      </c>
      <c r="I1203" t="s">
        <v>20</v>
      </c>
      <c r="J1203" t="s">
        <v>29</v>
      </c>
      <c r="M1203" t="s">
        <v>478</v>
      </c>
    </row>
    <row r="1204" spans="1:13" x14ac:dyDescent="0.2">
      <c r="A1204" t="s">
        <v>13</v>
      </c>
      <c r="B1204" t="s">
        <v>14</v>
      </c>
      <c r="C1204" t="s">
        <v>15</v>
      </c>
      <c r="D1204" t="s">
        <v>595</v>
      </c>
      <c r="F1204" t="s">
        <v>18</v>
      </c>
      <c r="G1204" t="s">
        <v>18</v>
      </c>
      <c r="H1204" t="s">
        <v>727</v>
      </c>
      <c r="I1204" t="s">
        <v>49</v>
      </c>
      <c r="J1204" t="s">
        <v>29</v>
      </c>
      <c r="M1204" t="s">
        <v>478</v>
      </c>
    </row>
    <row r="1205" spans="1:13" x14ac:dyDescent="0.2">
      <c r="A1205" t="s">
        <v>13</v>
      </c>
      <c r="B1205" t="s">
        <v>14</v>
      </c>
      <c r="C1205" t="s">
        <v>15</v>
      </c>
      <c r="D1205" t="s">
        <v>595</v>
      </c>
      <c r="F1205" t="s">
        <v>18</v>
      </c>
      <c r="G1205" t="s">
        <v>18</v>
      </c>
      <c r="H1205" t="s">
        <v>256</v>
      </c>
      <c r="I1205" t="s">
        <v>20</v>
      </c>
      <c r="J1205" t="s">
        <v>29</v>
      </c>
      <c r="M1205" t="s">
        <v>945</v>
      </c>
    </row>
    <row r="1206" spans="1:13" x14ac:dyDescent="0.2">
      <c r="A1206" t="s">
        <v>13</v>
      </c>
      <c r="B1206" t="s">
        <v>14</v>
      </c>
      <c r="C1206" t="s">
        <v>15</v>
      </c>
      <c r="D1206" t="s">
        <v>595</v>
      </c>
      <c r="F1206" t="s">
        <v>18</v>
      </c>
      <c r="G1206" t="s">
        <v>18</v>
      </c>
      <c r="H1206" t="s">
        <v>254</v>
      </c>
      <c r="I1206" t="s">
        <v>20</v>
      </c>
      <c r="J1206" t="s">
        <v>29</v>
      </c>
      <c r="M1206" t="s">
        <v>22</v>
      </c>
    </row>
    <row r="1207" spans="1:13" x14ac:dyDescent="0.2">
      <c r="A1207" t="s">
        <v>13</v>
      </c>
      <c r="B1207" t="s">
        <v>14</v>
      </c>
      <c r="C1207" t="s">
        <v>15</v>
      </c>
      <c r="D1207" t="s">
        <v>595</v>
      </c>
      <c r="F1207" t="s">
        <v>18</v>
      </c>
      <c r="G1207" t="s">
        <v>18</v>
      </c>
      <c r="H1207" t="s">
        <v>254</v>
      </c>
      <c r="I1207" t="s">
        <v>49</v>
      </c>
      <c r="J1207" t="s">
        <v>29</v>
      </c>
      <c r="M1207" t="s">
        <v>909</v>
      </c>
    </row>
    <row r="1208" spans="1:13" x14ac:dyDescent="0.2">
      <c r="A1208" t="s">
        <v>13</v>
      </c>
      <c r="B1208" t="s">
        <v>14</v>
      </c>
      <c r="C1208" t="s">
        <v>600</v>
      </c>
      <c r="D1208" t="s">
        <v>627</v>
      </c>
      <c r="F1208" t="s">
        <v>18</v>
      </c>
      <c r="G1208" t="s">
        <v>18</v>
      </c>
      <c r="H1208" t="s">
        <v>272</v>
      </c>
      <c r="I1208" t="s">
        <v>49</v>
      </c>
      <c r="J1208" t="s">
        <v>21</v>
      </c>
      <c r="M1208" t="s">
        <v>938</v>
      </c>
    </row>
    <row r="1209" spans="1:13" x14ac:dyDescent="0.2">
      <c r="A1209" t="s">
        <v>13</v>
      </c>
      <c r="B1209" t="s">
        <v>14</v>
      </c>
      <c r="C1209" t="s">
        <v>15</v>
      </c>
      <c r="D1209" t="s">
        <v>595</v>
      </c>
      <c r="F1209" t="s">
        <v>18</v>
      </c>
      <c r="G1209" t="s">
        <v>18</v>
      </c>
      <c r="H1209" t="s">
        <v>268</v>
      </c>
      <c r="I1209" t="s">
        <v>49</v>
      </c>
      <c r="J1209" t="s">
        <v>29</v>
      </c>
      <c r="M1209" t="s">
        <v>909</v>
      </c>
    </row>
    <row r="1210" spans="1:13" x14ac:dyDescent="0.2">
      <c r="A1210" t="s">
        <v>13</v>
      </c>
      <c r="B1210" t="s">
        <v>14</v>
      </c>
      <c r="C1210" t="s">
        <v>600</v>
      </c>
      <c r="D1210" t="s">
        <v>627</v>
      </c>
      <c r="F1210" t="s">
        <v>18</v>
      </c>
      <c r="G1210" t="s">
        <v>18</v>
      </c>
      <c r="H1210" t="s">
        <v>268</v>
      </c>
      <c r="I1210" t="s">
        <v>20</v>
      </c>
      <c r="J1210" t="s">
        <v>29</v>
      </c>
      <c r="M1210" t="s">
        <v>742</v>
      </c>
    </row>
    <row r="1211" spans="1:13" x14ac:dyDescent="0.2">
      <c r="A1211" t="s">
        <v>13</v>
      </c>
      <c r="B1211" t="s">
        <v>14</v>
      </c>
      <c r="C1211" t="s">
        <v>15</v>
      </c>
      <c r="D1211" t="s">
        <v>595</v>
      </c>
      <c r="F1211" t="s">
        <v>18</v>
      </c>
      <c r="G1211" t="s">
        <v>18</v>
      </c>
      <c r="H1211" t="s">
        <v>268</v>
      </c>
      <c r="I1211" t="s">
        <v>20</v>
      </c>
      <c r="J1211" t="s">
        <v>29</v>
      </c>
      <c r="M1211" t="s">
        <v>478</v>
      </c>
    </row>
    <row r="1212" spans="1:13" x14ac:dyDescent="0.2">
      <c r="A1212" t="s">
        <v>13</v>
      </c>
      <c r="B1212" t="s">
        <v>14</v>
      </c>
      <c r="C1212" t="s">
        <v>15</v>
      </c>
      <c r="D1212" t="s">
        <v>595</v>
      </c>
      <c r="F1212" t="s">
        <v>18</v>
      </c>
      <c r="G1212" t="s">
        <v>18</v>
      </c>
      <c r="H1212" t="s">
        <v>326</v>
      </c>
      <c r="I1212" t="s">
        <v>49</v>
      </c>
      <c r="J1212" t="s">
        <v>29</v>
      </c>
      <c r="M1212" t="s">
        <v>1312</v>
      </c>
    </row>
    <row r="1213" spans="1:13" x14ac:dyDescent="0.2">
      <c r="A1213" t="s">
        <v>13</v>
      </c>
      <c r="B1213" t="s">
        <v>14</v>
      </c>
      <c r="C1213" t="s">
        <v>15</v>
      </c>
      <c r="D1213" t="s">
        <v>595</v>
      </c>
      <c r="F1213" t="s">
        <v>18</v>
      </c>
      <c r="G1213" t="s">
        <v>18</v>
      </c>
      <c r="H1213" t="s">
        <v>382</v>
      </c>
      <c r="I1213" t="s">
        <v>20</v>
      </c>
      <c r="J1213" t="s">
        <v>29</v>
      </c>
      <c r="M1213" t="s">
        <v>909</v>
      </c>
    </row>
    <row r="1214" spans="1:13" x14ac:dyDescent="0.2">
      <c r="A1214" t="s">
        <v>13</v>
      </c>
      <c r="B1214" t="s">
        <v>14</v>
      </c>
      <c r="C1214" t="s">
        <v>15</v>
      </c>
      <c r="D1214" t="s">
        <v>595</v>
      </c>
      <c r="F1214" t="s">
        <v>18</v>
      </c>
      <c r="G1214" t="s">
        <v>18</v>
      </c>
      <c r="H1214" t="s">
        <v>425</v>
      </c>
      <c r="I1214" t="s">
        <v>41</v>
      </c>
      <c r="J1214" t="s">
        <v>29</v>
      </c>
      <c r="M1214" t="s">
        <v>478</v>
      </c>
    </row>
    <row r="1215" spans="1:13" x14ac:dyDescent="0.2">
      <c r="A1215" t="s">
        <v>13</v>
      </c>
      <c r="B1215" t="s">
        <v>14</v>
      </c>
      <c r="C1215" t="s">
        <v>600</v>
      </c>
      <c r="D1215" t="s">
        <v>627</v>
      </c>
      <c r="F1215" t="s">
        <v>18</v>
      </c>
      <c r="G1215" t="s">
        <v>18</v>
      </c>
      <c r="H1215" t="s">
        <v>427</v>
      </c>
      <c r="I1215" t="s">
        <v>41</v>
      </c>
      <c r="J1215" t="s">
        <v>29</v>
      </c>
      <c r="M1215" t="s">
        <v>478</v>
      </c>
    </row>
    <row r="1216" spans="1:13" x14ac:dyDescent="0.2">
      <c r="A1216" t="s">
        <v>13</v>
      </c>
      <c r="B1216" t="s">
        <v>14</v>
      </c>
      <c r="C1216" t="s">
        <v>15</v>
      </c>
      <c r="D1216" t="s">
        <v>595</v>
      </c>
      <c r="F1216" t="s">
        <v>18</v>
      </c>
      <c r="G1216" t="s">
        <v>18</v>
      </c>
      <c r="H1216" t="s">
        <v>427</v>
      </c>
      <c r="I1216" t="s">
        <v>41</v>
      </c>
      <c r="J1216" t="s">
        <v>29</v>
      </c>
      <c r="M1216" t="s">
        <v>478</v>
      </c>
    </row>
    <row r="1217" spans="1:13" x14ac:dyDescent="0.2">
      <c r="A1217" t="s">
        <v>13</v>
      </c>
      <c r="B1217" t="s">
        <v>14</v>
      </c>
      <c r="C1217" t="s">
        <v>600</v>
      </c>
      <c r="D1217" t="s">
        <v>1321</v>
      </c>
      <c r="F1217" t="s">
        <v>18</v>
      </c>
      <c r="G1217" t="s">
        <v>18</v>
      </c>
      <c r="H1217" t="s">
        <v>427</v>
      </c>
      <c r="I1217" t="s">
        <v>20</v>
      </c>
      <c r="J1217" t="s">
        <v>29</v>
      </c>
      <c r="M1217" t="s">
        <v>22</v>
      </c>
    </row>
    <row r="1218" spans="1:13" x14ac:dyDescent="0.2">
      <c r="A1218" t="s">
        <v>13</v>
      </c>
      <c r="B1218" t="s">
        <v>14</v>
      </c>
      <c r="C1218" t="s">
        <v>607</v>
      </c>
      <c r="D1218" t="s">
        <v>608</v>
      </c>
      <c r="F1218" t="s">
        <v>18</v>
      </c>
      <c r="G1218" t="s">
        <v>18</v>
      </c>
      <c r="H1218" t="s">
        <v>427</v>
      </c>
      <c r="I1218" t="s">
        <v>41</v>
      </c>
      <c r="J1218" t="s">
        <v>29</v>
      </c>
      <c r="M1218" t="s">
        <v>36</v>
      </c>
    </row>
    <row r="1219" spans="1:13" x14ac:dyDescent="0.2">
      <c r="A1219" t="s">
        <v>13</v>
      </c>
      <c r="B1219" t="s">
        <v>14</v>
      </c>
      <c r="C1219" t="s">
        <v>15</v>
      </c>
      <c r="D1219" t="s">
        <v>595</v>
      </c>
      <c r="F1219" t="s">
        <v>18</v>
      </c>
      <c r="G1219" t="s">
        <v>18</v>
      </c>
      <c r="H1219" t="s">
        <v>427</v>
      </c>
      <c r="I1219" t="s">
        <v>41</v>
      </c>
      <c r="J1219" t="s">
        <v>29</v>
      </c>
      <c r="M1219" t="s">
        <v>947</v>
      </c>
    </row>
    <row r="1220" spans="1:13" x14ac:dyDescent="0.2">
      <c r="A1220" t="s">
        <v>13</v>
      </c>
      <c r="B1220" t="s">
        <v>14</v>
      </c>
      <c r="C1220" t="s">
        <v>15</v>
      </c>
      <c r="D1220" t="s">
        <v>1322</v>
      </c>
      <c r="F1220" t="s">
        <v>18</v>
      </c>
      <c r="G1220" t="s">
        <v>18</v>
      </c>
      <c r="H1220" t="s">
        <v>427</v>
      </c>
      <c r="I1220" t="s">
        <v>20</v>
      </c>
      <c r="J1220" t="s">
        <v>29</v>
      </c>
      <c r="M1220" t="s">
        <v>909</v>
      </c>
    </row>
    <row r="1221" spans="1:13" x14ac:dyDescent="0.2">
      <c r="A1221" t="s">
        <v>13</v>
      </c>
      <c r="B1221" t="s">
        <v>14</v>
      </c>
      <c r="C1221" t="s">
        <v>600</v>
      </c>
      <c r="D1221" t="s">
        <v>627</v>
      </c>
      <c r="F1221" t="s">
        <v>18</v>
      </c>
      <c r="G1221" t="s">
        <v>18</v>
      </c>
      <c r="H1221" t="s">
        <v>427</v>
      </c>
      <c r="I1221" t="s">
        <v>41</v>
      </c>
      <c r="J1221" t="s">
        <v>21</v>
      </c>
      <c r="M1221" t="s">
        <v>478</v>
      </c>
    </row>
    <row r="1222" spans="1:13" x14ac:dyDescent="0.2">
      <c r="A1222" t="s">
        <v>13</v>
      </c>
      <c r="B1222" t="s">
        <v>14</v>
      </c>
      <c r="C1222" t="s">
        <v>607</v>
      </c>
      <c r="D1222" t="s">
        <v>608</v>
      </c>
      <c r="F1222" t="s">
        <v>18</v>
      </c>
      <c r="G1222" t="s">
        <v>18</v>
      </c>
      <c r="H1222" t="s">
        <v>510</v>
      </c>
      <c r="I1222" t="s">
        <v>28</v>
      </c>
      <c r="J1222" t="s">
        <v>29</v>
      </c>
      <c r="M1222" t="s">
        <v>938</v>
      </c>
    </row>
    <row r="1223" spans="1:13" x14ac:dyDescent="0.2">
      <c r="A1223" t="s">
        <v>13</v>
      </c>
      <c r="B1223" t="s">
        <v>14</v>
      </c>
      <c r="C1223" t="s">
        <v>15</v>
      </c>
      <c r="D1223" t="s">
        <v>595</v>
      </c>
      <c r="F1223" t="s">
        <v>18</v>
      </c>
      <c r="G1223" t="s">
        <v>18</v>
      </c>
      <c r="H1223" t="s">
        <v>510</v>
      </c>
      <c r="I1223" t="s">
        <v>41</v>
      </c>
      <c r="J1223" t="s">
        <v>29</v>
      </c>
      <c r="M1223" t="s">
        <v>742</v>
      </c>
    </row>
    <row r="1224" spans="1:13" x14ac:dyDescent="0.2">
      <c r="A1224" t="s">
        <v>13</v>
      </c>
      <c r="B1224" t="s">
        <v>14</v>
      </c>
      <c r="C1224" t="s">
        <v>600</v>
      </c>
      <c r="D1224" t="s">
        <v>627</v>
      </c>
      <c r="F1224" t="s">
        <v>18</v>
      </c>
      <c r="G1224" t="s">
        <v>18</v>
      </c>
      <c r="H1224" t="s">
        <v>510</v>
      </c>
      <c r="I1224" t="s">
        <v>20</v>
      </c>
      <c r="J1224" t="s">
        <v>29</v>
      </c>
      <c r="M1224" t="s">
        <v>1026</v>
      </c>
    </row>
    <row r="1225" spans="1:13" x14ac:dyDescent="0.2">
      <c r="A1225" t="s">
        <v>13</v>
      </c>
      <c r="B1225" t="s">
        <v>14</v>
      </c>
      <c r="C1225" t="s">
        <v>15</v>
      </c>
      <c r="D1225" t="s">
        <v>595</v>
      </c>
      <c r="F1225" t="s">
        <v>18</v>
      </c>
      <c r="G1225" t="s">
        <v>18</v>
      </c>
      <c r="H1225" t="s">
        <v>510</v>
      </c>
      <c r="I1225" t="s">
        <v>41</v>
      </c>
      <c r="J1225" t="s">
        <v>29</v>
      </c>
      <c r="M1225" t="s">
        <v>570</v>
      </c>
    </row>
    <row r="1226" spans="1:13" x14ac:dyDescent="0.2">
      <c r="A1226" t="s">
        <v>13</v>
      </c>
      <c r="B1226" t="s">
        <v>14</v>
      </c>
      <c r="C1226" t="s">
        <v>15</v>
      </c>
      <c r="D1226" t="s">
        <v>595</v>
      </c>
      <c r="F1226" t="s">
        <v>18</v>
      </c>
      <c r="G1226" t="s">
        <v>18</v>
      </c>
      <c r="H1226" t="s">
        <v>1301</v>
      </c>
      <c r="I1226" t="s">
        <v>49</v>
      </c>
      <c r="J1226" t="s">
        <v>29</v>
      </c>
      <c r="M1226" t="s">
        <v>597</v>
      </c>
    </row>
    <row r="1227" spans="1:13" x14ac:dyDescent="0.2">
      <c r="A1227" t="s">
        <v>13</v>
      </c>
      <c r="B1227" t="s">
        <v>14</v>
      </c>
      <c r="C1227" t="s">
        <v>59</v>
      </c>
      <c r="D1227" t="s">
        <v>63</v>
      </c>
      <c r="F1227" t="s">
        <v>18</v>
      </c>
      <c r="G1227" t="s">
        <v>18</v>
      </c>
      <c r="H1227" t="s">
        <v>419</v>
      </c>
      <c r="I1227" t="s">
        <v>49</v>
      </c>
      <c r="J1227" t="s">
        <v>172</v>
      </c>
      <c r="M1227" t="s">
        <v>909</v>
      </c>
    </row>
    <row r="1228" spans="1:13" x14ac:dyDescent="0.2">
      <c r="A1228" t="s">
        <v>13</v>
      </c>
      <c r="B1228" t="s">
        <v>14</v>
      </c>
      <c r="C1228" t="s">
        <v>59</v>
      </c>
      <c r="D1228" t="s">
        <v>63</v>
      </c>
      <c r="F1228" t="s">
        <v>18</v>
      </c>
      <c r="G1228" t="s">
        <v>18</v>
      </c>
      <c r="H1228" t="s">
        <v>427</v>
      </c>
      <c r="I1228" t="s">
        <v>41</v>
      </c>
      <c r="J1228" t="s">
        <v>29</v>
      </c>
      <c r="M1228" t="s">
        <v>478</v>
      </c>
    </row>
    <row r="1229" spans="1:13" x14ac:dyDescent="0.2">
      <c r="A1229" t="s">
        <v>13</v>
      </c>
      <c r="B1229" t="s">
        <v>14</v>
      </c>
      <c r="C1229" t="s">
        <v>59</v>
      </c>
      <c r="D1229" t="s">
        <v>63</v>
      </c>
      <c r="F1229" t="s">
        <v>18</v>
      </c>
      <c r="G1229" t="s">
        <v>18</v>
      </c>
      <c r="H1229" t="s">
        <v>427</v>
      </c>
      <c r="I1229" t="s">
        <v>41</v>
      </c>
      <c r="J1229" t="s">
        <v>29</v>
      </c>
      <c r="M1229" t="s">
        <v>478</v>
      </c>
    </row>
    <row r="1230" spans="1:13" x14ac:dyDescent="0.2">
      <c r="A1230" t="s">
        <v>13</v>
      </c>
      <c r="B1230" t="s">
        <v>14</v>
      </c>
      <c r="C1230" t="s">
        <v>1318</v>
      </c>
      <c r="D1230" t="s">
        <v>37</v>
      </c>
      <c r="F1230" t="s">
        <v>18</v>
      </c>
      <c r="G1230" t="s">
        <v>18</v>
      </c>
      <c r="H1230" t="s">
        <v>510</v>
      </c>
      <c r="I1230" t="s">
        <v>20</v>
      </c>
      <c r="J1230" t="s">
        <v>29</v>
      </c>
      <c r="M1230" t="s">
        <v>478</v>
      </c>
    </row>
    <row r="1231" spans="1:13" x14ac:dyDescent="0.2">
      <c r="A1231" t="s">
        <v>13</v>
      </c>
      <c r="B1231" t="s">
        <v>14</v>
      </c>
      <c r="C1231" t="s">
        <v>1318</v>
      </c>
      <c r="D1231" t="s">
        <v>37</v>
      </c>
      <c r="F1231" t="s">
        <v>18</v>
      </c>
      <c r="G1231" t="s">
        <v>18</v>
      </c>
      <c r="H1231" t="s">
        <v>510</v>
      </c>
      <c r="I1231" t="s">
        <v>20</v>
      </c>
      <c r="J1231" t="s">
        <v>29</v>
      </c>
      <c r="M1231" t="s">
        <v>478</v>
      </c>
    </row>
    <row r="1232" spans="1:13" x14ac:dyDescent="0.2">
      <c r="A1232" t="s">
        <v>13</v>
      </c>
      <c r="B1232" t="s">
        <v>14</v>
      </c>
      <c r="C1232" t="s">
        <v>607</v>
      </c>
      <c r="D1232" t="s">
        <v>608</v>
      </c>
      <c r="F1232" t="s">
        <v>18</v>
      </c>
      <c r="G1232" t="s">
        <v>18</v>
      </c>
      <c r="H1232" t="s">
        <v>510</v>
      </c>
      <c r="I1232" t="s">
        <v>20</v>
      </c>
      <c r="J1232" t="s">
        <v>29</v>
      </c>
      <c r="M1232" t="s">
        <v>478</v>
      </c>
    </row>
    <row r="1233" spans="1:12" x14ac:dyDescent="0.2">
      <c r="A1233" t="s">
        <v>13</v>
      </c>
      <c r="B1233" t="s">
        <v>1323</v>
      </c>
      <c r="C1233" t="s">
        <v>1324</v>
      </c>
      <c r="D1233" t="s">
        <v>1325</v>
      </c>
      <c r="E1233" t="s">
        <v>1326</v>
      </c>
      <c r="H1233" t="s">
        <v>115</v>
      </c>
      <c r="I1233" t="s">
        <v>20</v>
      </c>
      <c r="J1233" t="s">
        <v>1327</v>
      </c>
      <c r="K1233" t="s">
        <v>1328</v>
      </c>
      <c r="L1233" t="s">
        <v>1329</v>
      </c>
    </row>
    <row r="1234" spans="1:12" x14ac:dyDescent="0.2">
      <c r="A1234" t="s">
        <v>13</v>
      </c>
      <c r="B1234" t="s">
        <v>1323</v>
      </c>
      <c r="C1234" t="s">
        <v>1330</v>
      </c>
      <c r="D1234" t="s">
        <v>1331</v>
      </c>
      <c r="E1234" t="s">
        <v>1332</v>
      </c>
      <c r="H1234" t="s">
        <v>1333</v>
      </c>
      <c r="I1234" t="s">
        <v>28</v>
      </c>
      <c r="J1234" t="s">
        <v>1327</v>
      </c>
      <c r="K1234" t="s">
        <v>1334</v>
      </c>
      <c r="L1234" t="s">
        <v>1335</v>
      </c>
    </row>
    <row r="1235" spans="1:12" x14ac:dyDescent="0.2">
      <c r="A1235" t="s">
        <v>13</v>
      </c>
      <c r="B1235" t="s">
        <v>1323</v>
      </c>
      <c r="C1235" t="s">
        <v>1336</v>
      </c>
      <c r="D1235" t="s">
        <v>1337</v>
      </c>
      <c r="E1235" t="s">
        <v>1338</v>
      </c>
      <c r="H1235" t="s">
        <v>1339</v>
      </c>
      <c r="I1235" t="s">
        <v>28</v>
      </c>
      <c r="J1235" t="s">
        <v>1327</v>
      </c>
      <c r="K1235" t="s">
        <v>1328</v>
      </c>
      <c r="L1235" t="s">
        <v>1340</v>
      </c>
    </row>
    <row r="1236" spans="1:12" x14ac:dyDescent="0.2">
      <c r="A1236" t="s">
        <v>13</v>
      </c>
      <c r="B1236" t="s">
        <v>1323</v>
      </c>
      <c r="C1236" t="s">
        <v>1341</v>
      </c>
      <c r="D1236" t="s">
        <v>1342</v>
      </c>
      <c r="E1236" t="s">
        <v>1343</v>
      </c>
      <c r="H1236" t="s">
        <v>1344</v>
      </c>
      <c r="I1236" t="s">
        <v>49</v>
      </c>
      <c r="J1236" t="s">
        <v>1327</v>
      </c>
      <c r="K1236" t="s">
        <v>1345</v>
      </c>
      <c r="L1236" t="s">
        <v>1340</v>
      </c>
    </row>
    <row r="1237" spans="1:12" x14ac:dyDescent="0.2">
      <c r="A1237" t="s">
        <v>13</v>
      </c>
      <c r="B1237" t="s">
        <v>1323</v>
      </c>
      <c r="C1237" t="s">
        <v>1336</v>
      </c>
      <c r="D1237" t="s">
        <v>1346</v>
      </c>
      <c r="E1237" t="s">
        <v>1347</v>
      </c>
      <c r="H1237" t="s">
        <v>1348</v>
      </c>
      <c r="I1237" t="s">
        <v>20</v>
      </c>
      <c r="J1237" t="s">
        <v>1327</v>
      </c>
      <c r="K1237" t="s">
        <v>1328</v>
      </c>
      <c r="L1237" t="s">
        <v>1349</v>
      </c>
    </row>
    <row r="1238" spans="1:12" x14ac:dyDescent="0.2">
      <c r="A1238" t="s">
        <v>13</v>
      </c>
      <c r="B1238" t="s">
        <v>1323</v>
      </c>
      <c r="C1238" t="s">
        <v>1336</v>
      </c>
      <c r="D1238" t="s">
        <v>1350</v>
      </c>
      <c r="E1238" t="s">
        <v>1351</v>
      </c>
      <c r="H1238" t="s">
        <v>1352</v>
      </c>
      <c r="I1238" t="s">
        <v>28</v>
      </c>
      <c r="J1238" t="s">
        <v>1327</v>
      </c>
      <c r="K1238" t="s">
        <v>1328</v>
      </c>
      <c r="L1238" t="s">
        <v>1353</v>
      </c>
    </row>
    <row r="1239" spans="1:12" x14ac:dyDescent="0.2">
      <c r="A1239" t="s">
        <v>13</v>
      </c>
      <c r="B1239" t="s">
        <v>1323</v>
      </c>
      <c r="C1239" t="s">
        <v>1336</v>
      </c>
      <c r="D1239" t="s">
        <v>1354</v>
      </c>
      <c r="E1239" t="s">
        <v>1355</v>
      </c>
      <c r="H1239" t="s">
        <v>1356</v>
      </c>
      <c r="I1239" t="s">
        <v>28</v>
      </c>
      <c r="J1239" t="s">
        <v>1327</v>
      </c>
      <c r="K1239" t="s">
        <v>1328</v>
      </c>
      <c r="L1239" t="s">
        <v>1349</v>
      </c>
    </row>
    <row r="1240" spans="1:12" x14ac:dyDescent="0.2">
      <c r="A1240" t="s">
        <v>13</v>
      </c>
      <c r="B1240" t="s">
        <v>1323</v>
      </c>
      <c r="C1240" t="s">
        <v>1341</v>
      </c>
      <c r="D1240" t="s">
        <v>1357</v>
      </c>
      <c r="E1240" t="s">
        <v>1358</v>
      </c>
      <c r="H1240" t="s">
        <v>1359</v>
      </c>
      <c r="I1240" t="s">
        <v>41</v>
      </c>
      <c r="J1240" t="s">
        <v>1327</v>
      </c>
      <c r="K1240" t="s">
        <v>1328</v>
      </c>
      <c r="L1240" t="s">
        <v>1360</v>
      </c>
    </row>
    <row r="1241" spans="1:12" x14ac:dyDescent="0.2">
      <c r="A1241" t="s">
        <v>13</v>
      </c>
      <c r="B1241" t="s">
        <v>1323</v>
      </c>
      <c r="C1241" t="s">
        <v>1330</v>
      </c>
      <c r="D1241" t="s">
        <v>1361</v>
      </c>
      <c r="E1241" t="s">
        <v>1362</v>
      </c>
      <c r="H1241" t="s">
        <v>1363</v>
      </c>
      <c r="I1241" t="s">
        <v>49</v>
      </c>
      <c r="J1241" t="s">
        <v>1327</v>
      </c>
      <c r="K1241" t="s">
        <v>1328</v>
      </c>
      <c r="L1241" t="s">
        <v>1349</v>
      </c>
    </row>
    <row r="1242" spans="1:12" x14ac:dyDescent="0.2">
      <c r="A1242" t="s">
        <v>13</v>
      </c>
      <c r="B1242" t="s">
        <v>1323</v>
      </c>
      <c r="C1242" t="s">
        <v>1364</v>
      </c>
      <c r="D1242" t="s">
        <v>1365</v>
      </c>
      <c r="E1242" t="s">
        <v>1366</v>
      </c>
      <c r="H1242" t="s">
        <v>1367</v>
      </c>
      <c r="I1242" t="s">
        <v>20</v>
      </c>
      <c r="J1242" t="s">
        <v>1327</v>
      </c>
      <c r="K1242" t="s">
        <v>1334</v>
      </c>
      <c r="L1242" t="s">
        <v>1368</v>
      </c>
    </row>
    <row r="1243" spans="1:12" x14ac:dyDescent="0.2">
      <c r="A1243" t="s">
        <v>13</v>
      </c>
      <c r="B1243" t="s">
        <v>1323</v>
      </c>
      <c r="C1243" t="s">
        <v>1324</v>
      </c>
      <c r="D1243" t="s">
        <v>1369</v>
      </c>
      <c r="E1243" t="s">
        <v>1370</v>
      </c>
      <c r="H1243" t="s">
        <v>1371</v>
      </c>
      <c r="I1243" t="s">
        <v>41</v>
      </c>
      <c r="J1243" t="s">
        <v>1327</v>
      </c>
      <c r="K1243" t="s">
        <v>1328</v>
      </c>
      <c r="L1243" t="s">
        <v>1329</v>
      </c>
    </row>
    <row r="1244" spans="1:12" x14ac:dyDescent="0.2">
      <c r="A1244" t="s">
        <v>13</v>
      </c>
      <c r="B1244" t="s">
        <v>1323</v>
      </c>
      <c r="C1244" t="s">
        <v>1324</v>
      </c>
      <c r="D1244" t="s">
        <v>1372</v>
      </c>
      <c r="E1244" t="s">
        <v>1373</v>
      </c>
      <c r="H1244" t="s">
        <v>1371</v>
      </c>
      <c r="I1244" t="s">
        <v>20</v>
      </c>
      <c r="J1244" t="s">
        <v>1327</v>
      </c>
      <c r="K1244" t="s">
        <v>1334</v>
      </c>
      <c r="L1244" t="s">
        <v>1353</v>
      </c>
    </row>
    <row r="1245" spans="1:12" x14ac:dyDescent="0.2">
      <c r="A1245" t="s">
        <v>13</v>
      </c>
      <c r="B1245" t="s">
        <v>1323</v>
      </c>
      <c r="C1245" t="s">
        <v>1330</v>
      </c>
      <c r="D1245" t="s">
        <v>1374</v>
      </c>
      <c r="E1245" t="s">
        <v>1375</v>
      </c>
      <c r="H1245" t="s">
        <v>1376</v>
      </c>
      <c r="I1245" t="s">
        <v>28</v>
      </c>
      <c r="J1245" t="s">
        <v>1327</v>
      </c>
      <c r="K1245" t="s">
        <v>1328</v>
      </c>
      <c r="L1245" t="s">
        <v>1377</v>
      </c>
    </row>
    <row r="1246" spans="1:12" x14ac:dyDescent="0.2">
      <c r="A1246" t="s">
        <v>13</v>
      </c>
      <c r="B1246" t="s">
        <v>1323</v>
      </c>
      <c r="C1246" t="s">
        <v>1364</v>
      </c>
      <c r="D1246" t="s">
        <v>1378</v>
      </c>
      <c r="E1246" t="s">
        <v>1379</v>
      </c>
      <c r="H1246" t="s">
        <v>1380</v>
      </c>
      <c r="I1246" t="s">
        <v>41</v>
      </c>
      <c r="J1246" t="s">
        <v>1327</v>
      </c>
      <c r="K1246" t="s">
        <v>1334</v>
      </c>
      <c r="L1246" t="s">
        <v>1381</v>
      </c>
    </row>
    <row r="1247" spans="1:12" x14ac:dyDescent="0.2">
      <c r="A1247" t="s">
        <v>13</v>
      </c>
      <c r="B1247" t="s">
        <v>1323</v>
      </c>
      <c r="C1247" t="s">
        <v>1364</v>
      </c>
      <c r="D1247" t="s">
        <v>1382</v>
      </c>
      <c r="E1247" t="s">
        <v>1383</v>
      </c>
      <c r="H1247" t="s">
        <v>1384</v>
      </c>
      <c r="I1247" t="s">
        <v>20</v>
      </c>
      <c r="J1247" t="s">
        <v>1327</v>
      </c>
      <c r="K1247" t="s">
        <v>1385</v>
      </c>
      <c r="L1247" t="s">
        <v>1360</v>
      </c>
    </row>
    <row r="1248" spans="1:12" x14ac:dyDescent="0.2">
      <c r="A1248" t="s">
        <v>13</v>
      </c>
      <c r="B1248" t="s">
        <v>1323</v>
      </c>
      <c r="C1248" t="s">
        <v>1386</v>
      </c>
      <c r="D1248" t="s">
        <v>1387</v>
      </c>
      <c r="E1248" t="s">
        <v>1388</v>
      </c>
      <c r="H1248" t="s">
        <v>1389</v>
      </c>
      <c r="I1248" t="s">
        <v>20</v>
      </c>
      <c r="J1248" t="s">
        <v>1327</v>
      </c>
      <c r="K1248" t="s">
        <v>1328</v>
      </c>
      <c r="L1248" t="s">
        <v>1368</v>
      </c>
    </row>
    <row r="1249" spans="1:12" x14ac:dyDescent="0.2">
      <c r="A1249" t="s">
        <v>13</v>
      </c>
      <c r="B1249" t="s">
        <v>1323</v>
      </c>
      <c r="C1249" t="s">
        <v>1390</v>
      </c>
      <c r="D1249" t="s">
        <v>1391</v>
      </c>
      <c r="E1249" t="s">
        <v>1392</v>
      </c>
      <c r="H1249" t="s">
        <v>1393</v>
      </c>
      <c r="I1249" t="s">
        <v>28</v>
      </c>
      <c r="J1249" t="s">
        <v>1327</v>
      </c>
      <c r="K1249" t="s">
        <v>1328</v>
      </c>
      <c r="L1249" t="s">
        <v>1381</v>
      </c>
    </row>
    <row r="1250" spans="1:12" x14ac:dyDescent="0.2">
      <c r="A1250" t="s">
        <v>13</v>
      </c>
      <c r="B1250" t="s">
        <v>1323</v>
      </c>
      <c r="C1250" t="s">
        <v>1394</v>
      </c>
      <c r="D1250" t="s">
        <v>1395</v>
      </c>
      <c r="E1250" t="s">
        <v>1396</v>
      </c>
      <c r="H1250" t="s">
        <v>1397</v>
      </c>
      <c r="I1250" t="s">
        <v>49</v>
      </c>
      <c r="J1250" t="s">
        <v>1327</v>
      </c>
      <c r="K1250" t="s">
        <v>1345</v>
      </c>
      <c r="L1250" t="s">
        <v>1360</v>
      </c>
    </row>
    <row r="1251" spans="1:12" x14ac:dyDescent="0.2">
      <c r="A1251" t="s">
        <v>13</v>
      </c>
      <c r="B1251" t="s">
        <v>1323</v>
      </c>
      <c r="C1251" t="s">
        <v>1398</v>
      </c>
      <c r="D1251" t="s">
        <v>1399</v>
      </c>
      <c r="E1251" t="s">
        <v>1400</v>
      </c>
      <c r="H1251" t="s">
        <v>1401</v>
      </c>
      <c r="I1251" t="s">
        <v>20</v>
      </c>
      <c r="J1251" t="s">
        <v>1327</v>
      </c>
      <c r="K1251" t="s">
        <v>1328</v>
      </c>
      <c r="L1251" t="s">
        <v>1349</v>
      </c>
    </row>
    <row r="1252" spans="1:12" x14ac:dyDescent="0.2">
      <c r="A1252" t="s">
        <v>13</v>
      </c>
      <c r="B1252" t="s">
        <v>1323</v>
      </c>
      <c r="C1252" t="s">
        <v>1402</v>
      </c>
      <c r="D1252" t="s">
        <v>1403</v>
      </c>
      <c r="E1252" t="s">
        <v>1404</v>
      </c>
      <c r="H1252" t="s">
        <v>1405</v>
      </c>
      <c r="I1252" t="s">
        <v>20</v>
      </c>
      <c r="J1252" t="s">
        <v>1406</v>
      </c>
      <c r="K1252" t="s">
        <v>1328</v>
      </c>
      <c r="L1252" t="s">
        <v>1368</v>
      </c>
    </row>
    <row r="1253" spans="1:12" x14ac:dyDescent="0.2">
      <c r="A1253" t="s">
        <v>13</v>
      </c>
      <c r="B1253" t="s">
        <v>1323</v>
      </c>
      <c r="C1253" t="s">
        <v>1407</v>
      </c>
      <c r="D1253" t="s">
        <v>1408</v>
      </c>
      <c r="E1253" t="s">
        <v>1409</v>
      </c>
      <c r="H1253" t="s">
        <v>1405</v>
      </c>
      <c r="I1253" t="s">
        <v>20</v>
      </c>
      <c r="J1253" t="s">
        <v>1327</v>
      </c>
      <c r="K1253" t="s">
        <v>1334</v>
      </c>
      <c r="L1253" t="s">
        <v>1349</v>
      </c>
    </row>
    <row r="1254" spans="1:12" x14ac:dyDescent="0.2">
      <c r="A1254" t="s">
        <v>13</v>
      </c>
      <c r="B1254" t="s">
        <v>1323</v>
      </c>
      <c r="C1254" t="s">
        <v>1410</v>
      </c>
      <c r="D1254" t="s">
        <v>1411</v>
      </c>
      <c r="E1254" t="s">
        <v>1412</v>
      </c>
      <c r="H1254" t="s">
        <v>1413</v>
      </c>
      <c r="I1254" t="s">
        <v>28</v>
      </c>
      <c r="J1254" t="s">
        <v>1414</v>
      </c>
      <c r="K1254" t="s">
        <v>1334</v>
      </c>
      <c r="L1254" t="s">
        <v>1349</v>
      </c>
    </row>
    <row r="1255" spans="1:12" x14ac:dyDescent="0.2">
      <c r="A1255" t="s">
        <v>13</v>
      </c>
      <c r="B1255" t="s">
        <v>1323</v>
      </c>
      <c r="C1255" t="s">
        <v>1364</v>
      </c>
      <c r="D1255" t="s">
        <v>1415</v>
      </c>
      <c r="E1255" t="s">
        <v>1416</v>
      </c>
      <c r="H1255" t="s">
        <v>1413</v>
      </c>
      <c r="I1255" t="s">
        <v>28</v>
      </c>
      <c r="J1255" t="s">
        <v>1327</v>
      </c>
      <c r="K1255" t="s">
        <v>1334</v>
      </c>
      <c r="L1255" t="s">
        <v>1329</v>
      </c>
    </row>
    <row r="1256" spans="1:12" x14ac:dyDescent="0.2">
      <c r="A1256" t="s">
        <v>13</v>
      </c>
      <c r="B1256" t="s">
        <v>1323</v>
      </c>
      <c r="C1256" t="s">
        <v>1410</v>
      </c>
      <c r="D1256" t="s">
        <v>1417</v>
      </c>
      <c r="E1256" t="s">
        <v>1418</v>
      </c>
      <c r="H1256" t="s">
        <v>1413</v>
      </c>
      <c r="I1256" t="s">
        <v>28</v>
      </c>
      <c r="J1256" t="s">
        <v>1414</v>
      </c>
      <c r="K1256" t="s">
        <v>1334</v>
      </c>
      <c r="L1256" t="s">
        <v>1329</v>
      </c>
    </row>
    <row r="1257" spans="1:12" x14ac:dyDescent="0.2">
      <c r="A1257" t="s">
        <v>13</v>
      </c>
      <c r="B1257" t="s">
        <v>1323</v>
      </c>
      <c r="C1257" t="s">
        <v>1419</v>
      </c>
      <c r="D1257" t="s">
        <v>1420</v>
      </c>
      <c r="E1257" t="s">
        <v>1421</v>
      </c>
      <c r="H1257" t="s">
        <v>1413</v>
      </c>
      <c r="I1257" t="s">
        <v>28</v>
      </c>
      <c r="J1257" t="s">
        <v>1414</v>
      </c>
      <c r="K1257" t="s">
        <v>1334</v>
      </c>
      <c r="L1257" t="s">
        <v>1353</v>
      </c>
    </row>
    <row r="1258" spans="1:12" x14ac:dyDescent="0.2">
      <c r="A1258" t="s">
        <v>13</v>
      </c>
      <c r="B1258" t="s">
        <v>1323</v>
      </c>
      <c r="C1258" t="s">
        <v>1422</v>
      </c>
      <c r="D1258" t="s">
        <v>1423</v>
      </c>
      <c r="E1258" t="s">
        <v>1424</v>
      </c>
      <c r="H1258" t="s">
        <v>1425</v>
      </c>
      <c r="I1258" t="s">
        <v>28</v>
      </c>
      <c r="J1258" t="s">
        <v>1327</v>
      </c>
      <c r="K1258" t="s">
        <v>1328</v>
      </c>
      <c r="L1258" t="s">
        <v>1368</v>
      </c>
    </row>
    <row r="1259" spans="1:12" x14ac:dyDescent="0.2">
      <c r="A1259" t="s">
        <v>13</v>
      </c>
      <c r="B1259" t="s">
        <v>1323</v>
      </c>
      <c r="C1259" t="s">
        <v>1426</v>
      </c>
      <c r="D1259" t="s">
        <v>1427</v>
      </c>
      <c r="E1259" t="s">
        <v>1428</v>
      </c>
      <c r="H1259" t="s">
        <v>1425</v>
      </c>
      <c r="I1259" t="s">
        <v>28</v>
      </c>
      <c r="J1259" t="s">
        <v>1327</v>
      </c>
      <c r="K1259" t="s">
        <v>1429</v>
      </c>
      <c r="L1259" t="s">
        <v>1360</v>
      </c>
    </row>
    <row r="1260" spans="1:12" x14ac:dyDescent="0.2">
      <c r="A1260" t="s">
        <v>13</v>
      </c>
      <c r="B1260" t="s">
        <v>1323</v>
      </c>
      <c r="C1260" t="s">
        <v>1430</v>
      </c>
      <c r="D1260" t="s">
        <v>1431</v>
      </c>
      <c r="E1260" t="s">
        <v>1432</v>
      </c>
      <c r="H1260" t="s">
        <v>1425</v>
      </c>
      <c r="I1260" t="s">
        <v>28</v>
      </c>
      <c r="J1260" t="s">
        <v>1327</v>
      </c>
      <c r="K1260" t="s">
        <v>1328</v>
      </c>
      <c r="L1260" t="s">
        <v>1340</v>
      </c>
    </row>
    <row r="1261" spans="1:12" x14ac:dyDescent="0.2">
      <c r="A1261" t="s">
        <v>13</v>
      </c>
      <c r="B1261" t="s">
        <v>1323</v>
      </c>
      <c r="C1261" t="s">
        <v>1433</v>
      </c>
      <c r="D1261" t="s">
        <v>1434</v>
      </c>
      <c r="E1261" t="s">
        <v>1435</v>
      </c>
      <c r="H1261" t="s">
        <v>1436</v>
      </c>
      <c r="I1261" t="s">
        <v>28</v>
      </c>
      <c r="J1261" t="s">
        <v>1327</v>
      </c>
      <c r="K1261" t="s">
        <v>1328</v>
      </c>
      <c r="L1261" t="s">
        <v>1437</v>
      </c>
    </row>
    <row r="1262" spans="1:12" x14ac:dyDescent="0.2">
      <c r="A1262" t="s">
        <v>13</v>
      </c>
      <c r="B1262" t="s">
        <v>1323</v>
      </c>
      <c r="C1262" t="s">
        <v>1410</v>
      </c>
      <c r="D1262" t="s">
        <v>1438</v>
      </c>
      <c r="E1262" t="s">
        <v>1439</v>
      </c>
      <c r="H1262" t="s">
        <v>1440</v>
      </c>
      <c r="I1262" t="s">
        <v>28</v>
      </c>
      <c r="J1262" t="s">
        <v>1327</v>
      </c>
      <c r="K1262" t="s">
        <v>1328</v>
      </c>
      <c r="L1262" t="s">
        <v>1368</v>
      </c>
    </row>
    <row r="1263" spans="1:12" x14ac:dyDescent="0.2">
      <c r="A1263" t="s">
        <v>13</v>
      </c>
      <c r="B1263" t="s">
        <v>1323</v>
      </c>
      <c r="C1263" t="s">
        <v>1441</v>
      </c>
      <c r="D1263" t="s">
        <v>1442</v>
      </c>
      <c r="E1263" t="s">
        <v>1443</v>
      </c>
      <c r="H1263" t="s">
        <v>1444</v>
      </c>
      <c r="I1263" t="s">
        <v>28</v>
      </c>
      <c r="J1263" t="s">
        <v>1327</v>
      </c>
      <c r="K1263" t="s">
        <v>1328</v>
      </c>
      <c r="L1263" t="s">
        <v>1437</v>
      </c>
    </row>
    <row r="1264" spans="1:12" x14ac:dyDescent="0.2">
      <c r="A1264" t="s">
        <v>13</v>
      </c>
      <c r="B1264" t="s">
        <v>1323</v>
      </c>
      <c r="C1264" t="s">
        <v>1445</v>
      </c>
      <c r="D1264" t="s">
        <v>1446</v>
      </c>
      <c r="E1264" t="s">
        <v>1447</v>
      </c>
      <c r="H1264" t="s">
        <v>1448</v>
      </c>
      <c r="I1264" t="s">
        <v>20</v>
      </c>
      <c r="J1264" t="s">
        <v>1327</v>
      </c>
      <c r="K1264" t="s">
        <v>1334</v>
      </c>
      <c r="L1264" t="s">
        <v>1340</v>
      </c>
    </row>
    <row r="1265" spans="1:12" x14ac:dyDescent="0.2">
      <c r="A1265" t="s">
        <v>13</v>
      </c>
      <c r="B1265" t="s">
        <v>1323</v>
      </c>
      <c r="C1265" t="s">
        <v>1449</v>
      </c>
      <c r="D1265" t="s">
        <v>1450</v>
      </c>
      <c r="E1265" t="s">
        <v>1451</v>
      </c>
      <c r="H1265" t="s">
        <v>1448</v>
      </c>
      <c r="I1265" t="s">
        <v>20</v>
      </c>
      <c r="J1265" t="s">
        <v>1414</v>
      </c>
      <c r="K1265" t="s">
        <v>1334</v>
      </c>
      <c r="L1265" t="s">
        <v>1360</v>
      </c>
    </row>
    <row r="1266" spans="1:12" x14ac:dyDescent="0.2">
      <c r="A1266" t="s">
        <v>13</v>
      </c>
      <c r="B1266" t="s">
        <v>1323</v>
      </c>
      <c r="C1266" t="s">
        <v>1441</v>
      </c>
      <c r="D1266" t="s">
        <v>1452</v>
      </c>
      <c r="E1266" t="s">
        <v>1453</v>
      </c>
      <c r="H1266" t="s">
        <v>1454</v>
      </c>
      <c r="I1266" t="s">
        <v>20</v>
      </c>
      <c r="J1266" t="s">
        <v>1327</v>
      </c>
      <c r="K1266" t="s">
        <v>1328</v>
      </c>
      <c r="L1266" t="s">
        <v>1340</v>
      </c>
    </row>
    <row r="1267" spans="1:12" x14ac:dyDescent="0.2">
      <c r="A1267" t="s">
        <v>13</v>
      </c>
      <c r="B1267" t="s">
        <v>1323</v>
      </c>
      <c r="C1267" t="s">
        <v>1455</v>
      </c>
      <c r="D1267" t="s">
        <v>1456</v>
      </c>
      <c r="E1267" t="s">
        <v>1457</v>
      </c>
      <c r="H1267" t="s">
        <v>1458</v>
      </c>
      <c r="I1267" t="s">
        <v>20</v>
      </c>
      <c r="J1267" t="s">
        <v>1327</v>
      </c>
      <c r="K1267" t="s">
        <v>1328</v>
      </c>
      <c r="L1267" t="s">
        <v>1329</v>
      </c>
    </row>
  </sheetData>
  <mergeCells count="6">
    <mergeCell ref="O4:P4"/>
    <mergeCell ref="R4:S4"/>
    <mergeCell ref="U4:V4"/>
    <mergeCell ref="O11:P11"/>
    <mergeCell ref="R25:S25"/>
    <mergeCell ref="U13:V13"/>
  </mergeCells>
  <phoneticPr fontId="7" type="noConversion"/>
  <pageMargins left="0.7" right="0.7" top="0.78740157499999996" bottom="0.78740157499999996" header="0.3" footer="0.3"/>
  <ignoredErrors>
    <ignoredError sqref="A1:M47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25513-5778-2D47-8A9D-1F544A9E1EA2}">
  <dimension ref="A1:H47"/>
  <sheetViews>
    <sheetView workbookViewId="0">
      <selection activeCell="H4" sqref="H4"/>
    </sheetView>
  </sheetViews>
  <sheetFormatPr baseColWidth="10" defaultRowHeight="16" x14ac:dyDescent="0.2"/>
  <sheetData>
    <row r="1" spans="1:8" x14ac:dyDescent="0.2">
      <c r="A1" s="1" t="s">
        <v>1459</v>
      </c>
      <c r="B1" s="1"/>
      <c r="D1" s="2" t="s">
        <v>1460</v>
      </c>
      <c r="E1" s="2"/>
      <c r="G1" s="3" t="s">
        <v>10</v>
      </c>
      <c r="H1" s="3"/>
    </row>
    <row r="2" spans="1:8" x14ac:dyDescent="0.2">
      <c r="A2" t="s">
        <v>1461</v>
      </c>
      <c r="B2" t="e">
        <f>COUNTIF(#REF!,"paar")</f>
        <v>#REF!</v>
      </c>
      <c r="D2" t="s">
        <v>29</v>
      </c>
      <c r="E2" t="e">
        <f>COUNTIF(#REF!,"1 Nacht")</f>
        <v>#REF!</v>
      </c>
      <c r="G2" t="s">
        <v>1328</v>
      </c>
      <c r="H2" t="e">
        <f>COUNTIF(#REF!,"Sonstige")</f>
        <v>#REF!</v>
      </c>
    </row>
    <row r="3" spans="1:8" x14ac:dyDescent="0.2">
      <c r="A3" t="s">
        <v>1462</v>
      </c>
      <c r="B3" t="e">
        <f>COUNTIF(#REF!,"alleinreisend")</f>
        <v>#REF!</v>
      </c>
      <c r="D3" t="s">
        <v>21</v>
      </c>
      <c r="E3" t="e">
        <f>COUNTIF(#REF!,"2 Nächte")</f>
        <v>#REF!</v>
      </c>
      <c r="G3" t="s">
        <v>1345</v>
      </c>
      <c r="H3" t="e">
        <f>COUNTIF(#REF!,"Arbeit")</f>
        <v>#REF!</v>
      </c>
    </row>
    <row r="4" spans="1:8" x14ac:dyDescent="0.2">
      <c r="A4" t="s">
        <v>1463</v>
      </c>
      <c r="B4" t="e">
        <f>COUNTIF(#REF!,"gruppe")</f>
        <v>#REF!</v>
      </c>
      <c r="D4" t="s">
        <v>172</v>
      </c>
      <c r="E4" t="e">
        <f>COUNTIF(#REF!,"3 Nächte")</f>
        <v>#REF!</v>
      </c>
      <c r="G4" t="s">
        <v>1385</v>
      </c>
      <c r="H4" t="e">
        <f>COUNTIF(#REF!,"Winter")</f>
        <v>#REF!</v>
      </c>
    </row>
    <row r="5" spans="1:8" x14ac:dyDescent="0.2">
      <c r="A5" t="s">
        <v>1464</v>
      </c>
      <c r="B5" t="e">
        <f>COUNTIF(#REF!,"familie")</f>
        <v>#REF!</v>
      </c>
      <c r="D5" t="s">
        <v>74</v>
      </c>
      <c r="E5" t="e">
        <f>COUNTIF(#REF!,"4 Nächte")</f>
        <v>#REF!</v>
      </c>
      <c r="G5" t="s">
        <v>1334</v>
      </c>
      <c r="H5" t="e">
        <f>COUNTIF(#REF!,"Stadt")</f>
        <v>#REF!</v>
      </c>
    </row>
    <row r="6" spans="1:8" x14ac:dyDescent="0.2">
      <c r="A6" t="s">
        <v>1480</v>
      </c>
      <c r="B6" t="e">
        <f>COUNTIF(#REF!,"freunde")</f>
        <v>#REF!</v>
      </c>
      <c r="D6" t="s">
        <v>54</v>
      </c>
      <c r="E6" t="e">
        <f>COUNTIF(#REF!,"5 Nächte")</f>
        <v>#REF!</v>
      </c>
      <c r="G6" t="s">
        <v>1429</v>
      </c>
      <c r="H6" t="e">
        <f>COUNTIF(#REF!,"Wandern und Wellness")</f>
        <v>#REF!</v>
      </c>
    </row>
    <row r="7" spans="1:8" x14ac:dyDescent="0.2">
      <c r="D7" t="s">
        <v>286</v>
      </c>
      <c r="E7" t="e">
        <f>COUNTIF(#REF!,"6 Nächte")</f>
        <v>#REF!</v>
      </c>
      <c r="G7" t="s">
        <v>1385</v>
      </c>
      <c r="H7" t="e">
        <f>COUNTIF(#REF!,"Winter")</f>
        <v>#REF!</v>
      </c>
    </row>
    <row r="8" spans="1:8" x14ac:dyDescent="0.2">
      <c r="A8" s="4" t="s">
        <v>1465</v>
      </c>
      <c r="B8" s="4"/>
    </row>
    <row r="9" spans="1:8" x14ac:dyDescent="0.2">
      <c r="A9" s="6" t="s">
        <v>1467</v>
      </c>
      <c r="B9" t="e">
        <f>COUNTIF(#REF!,"Januar 2021")</f>
        <v>#REF!</v>
      </c>
      <c r="D9" t="s">
        <v>1327</v>
      </c>
      <c r="E9" t="e">
        <f>COUNTIF(#REF!,"1-3 Tage")</f>
        <v>#REF!</v>
      </c>
    </row>
    <row r="10" spans="1:8" x14ac:dyDescent="0.2">
      <c r="A10" s="6" t="s">
        <v>590</v>
      </c>
      <c r="B10" t="e">
        <f>COUNTIF(#REF!,"Februar 2021")</f>
        <v>#REF!</v>
      </c>
      <c r="D10" t="s">
        <v>1414</v>
      </c>
      <c r="E10" t="e">
        <f>COUNTIF(#REF!,"3-5 Tage")</f>
        <v>#REF!</v>
      </c>
      <c r="G10" s="7" t="s">
        <v>1469</v>
      </c>
      <c r="H10" s="7"/>
    </row>
    <row r="11" spans="1:8" x14ac:dyDescent="0.2">
      <c r="A11" s="6" t="s">
        <v>864</v>
      </c>
      <c r="B11" t="e">
        <f>COUNTIF(#REF!,"März 2021")</f>
        <v>#REF!</v>
      </c>
      <c r="D11" t="s">
        <v>1406</v>
      </c>
      <c r="E11" t="e">
        <f>COUNTIF(#REF!,"3-5 Tage")</f>
        <v>#REF!</v>
      </c>
      <c r="G11" t="s">
        <v>1437</v>
      </c>
      <c r="H11" t="e">
        <f>COUNTIF(#REF!,"26-30")</f>
        <v>#REF!</v>
      </c>
    </row>
    <row r="12" spans="1:8" x14ac:dyDescent="0.2">
      <c r="A12" s="6" t="s">
        <v>1471</v>
      </c>
      <c r="B12" t="e">
        <f>COUNTIF(#REF!,"April 2021")</f>
        <v>#REF!</v>
      </c>
      <c r="G12" t="s">
        <v>1335</v>
      </c>
      <c r="H12" t="e">
        <f>COUNTIF(#REF!,"46-50")</f>
        <v>#REF!</v>
      </c>
    </row>
    <row r="13" spans="1:8" x14ac:dyDescent="0.2">
      <c r="A13" s="6" t="s">
        <v>544</v>
      </c>
      <c r="B13" t="e">
        <f>COUNTIF(#REF!,"Mai 2021")</f>
        <v>#REF!</v>
      </c>
      <c r="G13" t="s">
        <v>1349</v>
      </c>
      <c r="H13" t="e">
        <f>COUNTIF(#REF!,"51-55")</f>
        <v>#REF!</v>
      </c>
    </row>
    <row r="14" spans="1:8" x14ac:dyDescent="0.2">
      <c r="A14" s="6" t="s">
        <v>549</v>
      </c>
      <c r="B14" t="e">
        <f>COUNTIF(#REF!,"Juni 2021")</f>
        <v>#REF!</v>
      </c>
      <c r="G14" t="s">
        <v>1329</v>
      </c>
      <c r="H14" t="e">
        <f>COUNTIF(#REF!,"61-65")</f>
        <v>#REF!</v>
      </c>
    </row>
    <row r="15" spans="1:8" x14ac:dyDescent="0.2">
      <c r="A15" s="6" t="s">
        <v>510</v>
      </c>
      <c r="B15" t="e">
        <f>COUNTIF(#REF!,"Juli 2021")</f>
        <v>#REF!</v>
      </c>
    </row>
    <row r="16" spans="1:8" x14ac:dyDescent="0.2">
      <c r="A16" s="6" t="s">
        <v>427</v>
      </c>
      <c r="B16" t="e">
        <f>COUNTIF(#REF!,"August 2021")</f>
        <v>#REF!</v>
      </c>
    </row>
    <row r="17" spans="1:5" x14ac:dyDescent="0.2">
      <c r="A17" s="6" t="s">
        <v>425</v>
      </c>
      <c r="B17" t="e">
        <f>COUNTIF(#REF!,"September 2021")</f>
        <v>#REF!</v>
      </c>
    </row>
    <row r="18" spans="1:5" x14ac:dyDescent="0.2">
      <c r="A18" s="6" t="s">
        <v>419</v>
      </c>
      <c r="B18" t="e">
        <f>COUNTIF(#REF!,"Oktober 2021")</f>
        <v>#REF!</v>
      </c>
    </row>
    <row r="19" spans="1:5" x14ac:dyDescent="0.2">
      <c r="A19" s="6" t="s">
        <v>416</v>
      </c>
      <c r="B19" t="e">
        <f>COUNTIF(#REF!,"November 2021")</f>
        <v>#REF!</v>
      </c>
    </row>
    <row r="20" spans="1:5" x14ac:dyDescent="0.2">
      <c r="A20" s="6" t="s">
        <v>412</v>
      </c>
      <c r="B20" t="e">
        <f>COUNTIF(#REF!,"Dezember 2021")</f>
        <v>#REF!</v>
      </c>
    </row>
    <row r="21" spans="1:5" x14ac:dyDescent="0.2">
      <c r="A21" s="6" t="s">
        <v>1313</v>
      </c>
      <c r="B21" t="e">
        <f>COUNTIF(#REF!,"Januar 2022")</f>
        <v>#REF!</v>
      </c>
    </row>
    <row r="22" spans="1:5" x14ac:dyDescent="0.2">
      <c r="A22" s="6" t="s">
        <v>1293</v>
      </c>
      <c r="B22" t="e">
        <f>COUNTIF(#REF!,"Februar 2022")</f>
        <v>#REF!</v>
      </c>
      <c r="D22" s="5" t="s">
        <v>1466</v>
      </c>
      <c r="E22" s="5"/>
    </row>
    <row r="23" spans="1:5" x14ac:dyDescent="0.2">
      <c r="A23" s="6" t="s">
        <v>387</v>
      </c>
      <c r="B23" t="e">
        <f>COUNTIF(#REF!,"März 2022")</f>
        <v>#REF!</v>
      </c>
      <c r="D23" t="s">
        <v>1468</v>
      </c>
      <c r="E23" t="e">
        <f>COUNTIF(#REF!,"Australien")</f>
        <v>#REF!</v>
      </c>
    </row>
    <row r="24" spans="1:5" x14ac:dyDescent="0.2">
      <c r="A24" s="6" t="s">
        <v>394</v>
      </c>
      <c r="B24" t="e">
        <f>COUNTIF(#REF!,"April 2022")</f>
        <v>#REF!</v>
      </c>
      <c r="D24" t="s">
        <v>570</v>
      </c>
      <c r="E24" t="e">
        <f>COUNTIF(#REF!,"Belgien")</f>
        <v>#REF!</v>
      </c>
    </row>
    <row r="25" spans="1:5" x14ac:dyDescent="0.2">
      <c r="A25" s="6" t="s">
        <v>382</v>
      </c>
      <c r="B25" t="e">
        <f>COUNTIF(#REF!,"Mai 2022")</f>
        <v>#REF!</v>
      </c>
      <c r="D25" t="s">
        <v>1470</v>
      </c>
      <c r="E25" t="e">
        <f>COUNTIF(#REF!,"Chile")</f>
        <v>#REF!</v>
      </c>
    </row>
    <row r="26" spans="1:5" x14ac:dyDescent="0.2">
      <c r="A26" s="6" t="s">
        <v>354</v>
      </c>
      <c r="B26" t="e">
        <f>COUNTIF(#REF!,"Juni 2022")</f>
        <v>#REF!</v>
      </c>
      <c r="D26" t="s">
        <v>36</v>
      </c>
      <c r="E26" t="e">
        <f>COUNTIF(#REF!,"Deutschland")</f>
        <v>#REF!</v>
      </c>
    </row>
    <row r="27" spans="1:5" x14ac:dyDescent="0.2">
      <c r="A27" s="6" t="s">
        <v>326</v>
      </c>
      <c r="B27" t="e">
        <f>COUNTIF(#REF!,"Juli 2022")</f>
        <v>#REF!</v>
      </c>
      <c r="D27" t="s">
        <v>1472</v>
      </c>
      <c r="E27" t="e">
        <f>COUNTIF(#REF!,"Estland")</f>
        <v>#REF!</v>
      </c>
    </row>
    <row r="28" spans="1:5" x14ac:dyDescent="0.2">
      <c r="A28" s="6" t="s">
        <v>272</v>
      </c>
      <c r="B28" t="e">
        <f>COUNTIF(#REF!,"August 2022")</f>
        <v>#REF!</v>
      </c>
      <c r="D28" t="s">
        <v>1473</v>
      </c>
      <c r="E28" t="e">
        <f>COUNTIF(#REF!,"Finnland")</f>
        <v>#REF!</v>
      </c>
    </row>
    <row r="29" spans="1:5" x14ac:dyDescent="0.2">
      <c r="A29" s="6" t="s">
        <v>268</v>
      </c>
      <c r="B29" t="e">
        <f>COUNTIF(#REF!,"September 2022")</f>
        <v>#REF!</v>
      </c>
      <c r="D29" t="s">
        <v>1474</v>
      </c>
      <c r="E29" t="e">
        <f>COUNTIF(#REF!,"Irland")</f>
        <v>#REF!</v>
      </c>
    </row>
    <row r="30" spans="1:5" x14ac:dyDescent="0.2">
      <c r="A30" s="6" t="s">
        <v>261</v>
      </c>
      <c r="B30" t="e">
        <f>COUNTIF(#REF!,"Oktober 2022")</f>
        <v>#REF!</v>
      </c>
      <c r="D30" t="s">
        <v>962</v>
      </c>
      <c r="E30" t="e">
        <f>COUNTIF(#REF!,"Italien")</f>
        <v>#REF!</v>
      </c>
    </row>
    <row r="31" spans="1:5" x14ac:dyDescent="0.2">
      <c r="A31" s="6" t="s">
        <v>254</v>
      </c>
      <c r="B31" t="e">
        <f>COUNTIF(#REF!,"November 2022")</f>
        <v>#REF!</v>
      </c>
      <c r="D31" t="s">
        <v>1312</v>
      </c>
      <c r="E31" t="e">
        <f>COUNTIF(#REF!,"Kroatien")</f>
        <v>#REF!</v>
      </c>
    </row>
    <row r="32" spans="1:5" x14ac:dyDescent="0.2">
      <c r="A32" s="6" t="s">
        <v>256</v>
      </c>
      <c r="B32" t="e">
        <f>COUNTIF(#REF!,"Dezember 2022")</f>
        <v>#REF!</v>
      </c>
      <c r="D32" t="s">
        <v>1310</v>
      </c>
      <c r="E32" t="e">
        <f>COUNTIF(#REF!,"Litauen")</f>
        <v>#REF!</v>
      </c>
    </row>
    <row r="33" spans="1:5" x14ac:dyDescent="0.2">
      <c r="A33" s="6" t="s">
        <v>727</v>
      </c>
      <c r="B33" t="e">
        <f>COUNTIF(#REF!,"Januar 2023")</f>
        <v>#REF!</v>
      </c>
      <c r="D33" t="s">
        <v>478</v>
      </c>
      <c r="E33" t="e">
        <f>COUNTIF(#REF!,"Niederlande")</f>
        <v>#REF!</v>
      </c>
    </row>
    <row r="34" spans="1:5" x14ac:dyDescent="0.2">
      <c r="A34" s="6" t="s">
        <v>248</v>
      </c>
      <c r="B34" t="e">
        <f>COUNTIF(#REF!,"Februar 2023")</f>
        <v>#REF!</v>
      </c>
      <c r="D34" t="s">
        <v>30</v>
      </c>
      <c r="E34" t="e">
        <f>COUNTIF(#REF!,"Österreich")</f>
        <v>#REF!</v>
      </c>
    </row>
    <row r="35" spans="1:5" x14ac:dyDescent="0.2">
      <c r="A35" s="6" t="s">
        <v>228</v>
      </c>
      <c r="B35" t="e">
        <f>COUNTIF(#REF!,"März 2023")</f>
        <v>#REF!</v>
      </c>
      <c r="D35" t="s">
        <v>1475</v>
      </c>
      <c r="E35" t="e">
        <f>COUNTIF(#REF!,"Philippinen")</f>
        <v>#REF!</v>
      </c>
    </row>
    <row r="36" spans="1:5" x14ac:dyDescent="0.2">
      <c r="A36" s="6" t="s">
        <v>19</v>
      </c>
      <c r="B36" t="e">
        <f>COUNTIF(#REF!,"April 2023")</f>
        <v>#REF!</v>
      </c>
      <c r="D36" t="s">
        <v>945</v>
      </c>
      <c r="E36" t="e">
        <f>COUNTIF(#REF!,"Polen")</f>
        <v>#REF!</v>
      </c>
    </row>
    <row r="37" spans="1:5" x14ac:dyDescent="0.2">
      <c r="A37" s="6" t="s">
        <v>209</v>
      </c>
      <c r="B37" t="e">
        <f>COUNTIF(#REF!,"Mai 2023")</f>
        <v>#REF!</v>
      </c>
    </row>
    <row r="38" spans="1:5" x14ac:dyDescent="0.2">
      <c r="A38" s="6" t="s">
        <v>128</v>
      </c>
      <c r="B38" t="e">
        <f>COUNTIF(#REF!,"Juni 2023")</f>
        <v>#REF!</v>
      </c>
      <c r="D38" t="s">
        <v>597</v>
      </c>
      <c r="E38" t="e">
        <f>COUNTIF(#REF!,"Rumänien")</f>
        <v>#REF!</v>
      </c>
    </row>
    <row r="39" spans="1:5" x14ac:dyDescent="0.2">
      <c r="A39" s="6" t="s">
        <v>115</v>
      </c>
      <c r="B39" t="e">
        <f>COUNTIF(#REF!,"Juli 2023")</f>
        <v>#REF!</v>
      </c>
      <c r="D39" t="s">
        <v>1476</v>
      </c>
      <c r="E39" t="e">
        <f>COUNTIF(#REF!,"Russland")</f>
        <v>#REF!</v>
      </c>
    </row>
    <row r="40" spans="1:5" x14ac:dyDescent="0.2">
      <c r="A40" s="6" t="s">
        <v>108</v>
      </c>
      <c r="B40" t="e">
        <f>COUNTIF(#REF!,"August 2023")</f>
        <v>#REF!</v>
      </c>
      <c r="D40" t="s">
        <v>82</v>
      </c>
      <c r="E40" t="e">
        <f>COUNTIF(#REF!,"Schweiz")</f>
        <v>#REF!</v>
      </c>
    </row>
    <row r="41" spans="1:5" x14ac:dyDescent="0.2">
      <c r="A41" s="6" t="s">
        <v>48</v>
      </c>
      <c r="B41" t="e">
        <f>COUNTIF(#REF!,"September 2023")</f>
        <v>#REF!</v>
      </c>
      <c r="D41" t="s">
        <v>947</v>
      </c>
      <c r="E41" t="e">
        <f>COUNTIF(#REF!,"Serbien")</f>
        <v>#REF!</v>
      </c>
    </row>
    <row r="42" spans="1:5" x14ac:dyDescent="0.2">
      <c r="A42" s="6" t="s">
        <v>53</v>
      </c>
      <c r="B42" t="e">
        <f>COUNTIF(#REF!,"Oktober 2023")</f>
        <v>#REF!</v>
      </c>
      <c r="D42" t="s">
        <v>1075</v>
      </c>
      <c r="E42" t="e">
        <f>COUNTIF(#REF!,"Australien")</f>
        <v>#REF!</v>
      </c>
    </row>
    <row r="43" spans="1:5" x14ac:dyDescent="0.2">
      <c r="A43" s="6" t="s">
        <v>27</v>
      </c>
      <c r="B43" t="e">
        <f>COUNTIF(#REF!,"November 2023")</f>
        <v>#REF!</v>
      </c>
      <c r="D43" t="s">
        <v>909</v>
      </c>
      <c r="E43" t="e">
        <f>COUNTIF(#REF!,"Tschechische Republik")</f>
        <v>#REF!</v>
      </c>
    </row>
    <row r="44" spans="1:5" x14ac:dyDescent="0.2">
      <c r="A44" s="6" t="s">
        <v>35</v>
      </c>
      <c r="B44" t="e">
        <f>COUNTIF(#REF!,"Dezember 2023")</f>
        <v>#REF!</v>
      </c>
      <c r="D44" t="s">
        <v>1309</v>
      </c>
      <c r="E44" t="e">
        <f>COUNTIF(#REF!,"Türkei")</f>
        <v>#REF!</v>
      </c>
    </row>
    <row r="45" spans="1:5" x14ac:dyDescent="0.2">
      <c r="A45" s="6" t="s">
        <v>594</v>
      </c>
      <c r="B45" t="e">
        <f>COUNTIF(#REF!,"Januar 2024")</f>
        <v>#REF!</v>
      </c>
      <c r="D45" t="s">
        <v>22</v>
      </c>
      <c r="E45" t="e">
        <f>COUNTIF(#REF!,"Ungarn")</f>
        <v>#REF!</v>
      </c>
    </row>
    <row r="46" spans="1:5" x14ac:dyDescent="0.2">
      <c r="A46" s="6" t="s">
        <v>1478</v>
      </c>
      <c r="B46" t="e">
        <f>COUNTIF(#REF!,"Februar 2023")</f>
        <v>#REF!</v>
      </c>
      <c r="D46" t="s">
        <v>764</v>
      </c>
      <c r="E46" t="e">
        <f>COUNTIF(#REF!,"Australien")</f>
        <v>#REF!</v>
      </c>
    </row>
    <row r="47" spans="1:5" x14ac:dyDescent="0.2">
      <c r="A47" s="6" t="s">
        <v>1479</v>
      </c>
      <c r="B47" t="e">
        <f>COUNTIF(#REF!,"März 2023")</f>
        <v>#REF!</v>
      </c>
      <c r="D47" t="s">
        <v>1477</v>
      </c>
      <c r="E47" t="e">
        <f>COUNTIF(#REF!,"Vereinigte Arabische Emirate")</f>
        <v>#REF!</v>
      </c>
    </row>
  </sheetData>
  <mergeCells count="6">
    <mergeCell ref="D22:E22"/>
    <mergeCell ref="A1:B1"/>
    <mergeCell ref="D1:E1"/>
    <mergeCell ref="G1:H1"/>
    <mergeCell ref="A8:B8"/>
    <mergeCell ref="G10:H10"/>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Bewertungen</vt:lpstr>
      <vt:lpstr>Meta-Analysen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nvy8n0eino@univie.onmicrosoft.com</cp:lastModifiedBy>
  <dcterms:created xsi:type="dcterms:W3CDTF">2024-02-15T19:16:54Z</dcterms:created>
  <dcterms:modified xsi:type="dcterms:W3CDTF">2024-02-15T19:20:05Z</dcterms:modified>
</cp:coreProperties>
</file>