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karolina.zernicka\Desktop\"/>
    </mc:Choice>
  </mc:AlternateContent>
  <xr:revisionPtr revIDLastSave="0" documentId="8_{5577159C-F2B8-40B1-9436-6870EC6A2444}" xr6:coauthVersionLast="40" xr6:coauthVersionMax="40" xr10:uidLastSave="{00000000-0000-0000-0000-000000000000}"/>
  <bookViews>
    <workbookView xWindow="0" yWindow="0" windowWidth="20490" windowHeight="7215" xr2:uid="{00000000-000D-0000-FFFF-FFFF00000000}"/>
  </bookViews>
  <sheets>
    <sheet name="Sheet1" sheetId="1" r:id="rId1"/>
  </sheets>
  <definedNames>
    <definedName name="OLE_LINK206" localSheetId="0">Sheet1!$B$235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20" i="1" l="1"/>
  <c r="C234" i="1"/>
  <c r="E221" i="1" l="1"/>
  <c r="E222" i="1"/>
  <c r="E223" i="1"/>
  <c r="E224" i="1"/>
  <c r="E213" i="1"/>
  <c r="D210" i="1"/>
  <c r="D211" i="1"/>
  <c r="D212" i="1"/>
  <c r="D209" i="1"/>
  <c r="E203" i="1"/>
  <c r="D200" i="1"/>
  <c r="D201" i="1"/>
  <c r="D202" i="1"/>
  <c r="D199" i="1"/>
  <c r="D174" i="1"/>
  <c r="D175" i="1"/>
  <c r="D176" i="1"/>
  <c r="D177" i="1"/>
  <c r="D178" i="1"/>
  <c r="D179" i="1"/>
  <c r="D180" i="1"/>
  <c r="D181" i="1"/>
  <c r="D182" i="1"/>
  <c r="D183" i="1"/>
  <c r="D184" i="1"/>
  <c r="D185" i="1"/>
  <c r="D186" i="1"/>
  <c r="D187" i="1"/>
  <c r="D188" i="1"/>
  <c r="D189" i="1"/>
  <c r="D190" i="1"/>
  <c r="D191" i="1"/>
  <c r="D192" i="1"/>
  <c r="D173" i="1"/>
  <c r="E193" i="1"/>
  <c r="C193" i="1"/>
  <c r="D213" i="1" l="1"/>
  <c r="E214" i="1" s="1"/>
  <c r="D193" i="1"/>
  <c r="E194" i="1" s="1"/>
  <c r="D203" i="1"/>
  <c r="E204" i="1" s="1"/>
  <c r="E225" i="1"/>
  <c r="E160" i="1"/>
  <c r="E161" i="1"/>
  <c r="E162" i="1"/>
  <c r="E163" i="1"/>
  <c r="E159" i="1"/>
  <c r="E151" i="1"/>
  <c r="E152" i="1"/>
  <c r="E153" i="1"/>
  <c r="E154" i="1"/>
  <c r="E150" i="1"/>
  <c r="D128" i="1" l="1"/>
  <c r="F128" i="1" s="1"/>
  <c r="D129" i="1"/>
  <c r="F129" i="1" s="1"/>
  <c r="D130" i="1"/>
  <c r="F130" i="1" s="1"/>
  <c r="D127" i="1"/>
  <c r="F127" i="1" s="1"/>
  <c r="F119" i="1" l="1"/>
  <c r="F118" i="1"/>
  <c r="F117" i="1"/>
  <c r="F116" i="1"/>
  <c r="F115" i="1"/>
  <c r="E119" i="1"/>
  <c r="E118" i="1"/>
  <c r="E117" i="1"/>
  <c r="E116" i="1"/>
  <c r="E115" i="1"/>
  <c r="E108" i="1"/>
  <c r="E107" i="1"/>
  <c r="E106" i="1"/>
  <c r="F67" i="1"/>
  <c r="H67" i="1" s="1"/>
  <c r="F68" i="1"/>
  <c r="H68" i="1" s="1"/>
  <c r="F69" i="1"/>
  <c r="H69" i="1" s="1"/>
  <c r="F70" i="1"/>
  <c r="H70" i="1" s="1"/>
  <c r="F71" i="1"/>
  <c r="H71" i="1" s="1"/>
  <c r="F72" i="1"/>
  <c r="H72" i="1" s="1"/>
  <c r="F73" i="1"/>
  <c r="H73" i="1" s="1"/>
  <c r="F74" i="1"/>
  <c r="H74" i="1" s="1"/>
  <c r="F75" i="1"/>
  <c r="H75" i="1" s="1"/>
  <c r="F76" i="1"/>
  <c r="H76" i="1" s="1"/>
  <c r="F77" i="1"/>
  <c r="H77" i="1" s="1"/>
  <c r="F78" i="1"/>
  <c r="H78" i="1" s="1"/>
  <c r="F79" i="1"/>
  <c r="H79" i="1" s="1"/>
  <c r="F80" i="1"/>
  <c r="H80" i="1" s="1"/>
  <c r="F81" i="1"/>
  <c r="H81" i="1" s="1"/>
</calcChain>
</file>

<file path=xl/sharedStrings.xml><?xml version="1.0" encoding="utf-8"?>
<sst xmlns="http://schemas.openxmlformats.org/spreadsheetml/2006/main" count="281" uniqueCount="223">
  <si>
    <t>Component</t>
  </si>
  <si>
    <t>Cellular content% (w/w)</t>
  </si>
  <si>
    <t>Normalized cellular content% (w/w)</t>
  </si>
  <si>
    <t xml:space="preserve">Protein </t>
  </si>
  <si>
    <t xml:space="preserve">Total lipids </t>
  </si>
  <si>
    <t>Sum</t>
  </si>
  <si>
    <t>Amino acid</t>
  </si>
  <si>
    <t>ALA</t>
  </si>
  <si>
    <t>ARG</t>
  </si>
  <si>
    <t>ASP</t>
  </si>
  <si>
    <t>CYS</t>
  </si>
  <si>
    <t>GLU</t>
  </si>
  <si>
    <t>GLY</t>
  </si>
  <si>
    <t>HIS</t>
  </si>
  <si>
    <t>ILE</t>
  </si>
  <si>
    <t>LEU</t>
  </si>
  <si>
    <t>LYS</t>
  </si>
  <si>
    <t>MET</t>
  </si>
  <si>
    <t>PHE</t>
  </si>
  <si>
    <t>PRO</t>
  </si>
  <si>
    <t>SER</t>
  </si>
  <si>
    <t>THR</t>
  </si>
  <si>
    <t>TRP</t>
  </si>
  <si>
    <t>TYR</t>
  </si>
  <si>
    <t>VAL</t>
  </si>
  <si>
    <t xml:space="preserve">(mol/mol) </t>
  </si>
  <si>
    <t>MW of residue (g/mol)</t>
  </si>
  <si>
    <t>dAMP</t>
  </si>
  <si>
    <t>dTMP</t>
  </si>
  <si>
    <t>dCMP</t>
  </si>
  <si>
    <t>dGMP</t>
  </si>
  <si>
    <t>Average molecular weight of DNA</t>
  </si>
  <si>
    <t xml:space="preserve"> (mol/mol) </t>
  </si>
  <si>
    <t>AMP</t>
  </si>
  <si>
    <t>UMP</t>
  </si>
  <si>
    <t>CMP</t>
  </si>
  <si>
    <t>GMP</t>
  </si>
  <si>
    <t>Average molecular weight of RNA</t>
  </si>
  <si>
    <t>Fatty Acid</t>
  </si>
  <si>
    <t>Nomenclature</t>
  </si>
  <si>
    <t>C16:0</t>
  </si>
  <si>
    <t>C16:1</t>
  </si>
  <si>
    <t>C18:0</t>
  </si>
  <si>
    <t>C18:1(n-9)</t>
  </si>
  <si>
    <t>C18:2(n-6)</t>
  </si>
  <si>
    <t>C18:3(n-3)</t>
  </si>
  <si>
    <t>C20:0</t>
  </si>
  <si>
    <t>C22:0</t>
  </si>
  <si>
    <t>C24:0</t>
  </si>
  <si>
    <t>C15:0</t>
    <phoneticPr fontId="1" type="noConversion"/>
  </si>
  <si>
    <t>C14:0</t>
    <phoneticPr fontId="1" type="noConversion"/>
  </si>
  <si>
    <t>mol/mol Fatty acid</t>
    <phoneticPr fontId="1" type="noConversion"/>
  </si>
  <si>
    <t>C16:2</t>
  </si>
  <si>
    <t>C17:0</t>
    <phoneticPr fontId="1" type="noConversion"/>
  </si>
  <si>
    <t>C20:2</t>
    <phoneticPr fontId="1" type="noConversion"/>
  </si>
  <si>
    <t>sum</t>
    <phoneticPr fontId="1" type="noConversion"/>
  </si>
  <si>
    <t>Lipid</t>
  </si>
  <si>
    <t>Composition %(w/w in total lipid)</t>
  </si>
  <si>
    <t>N(Neutral lipids)</t>
  </si>
  <si>
    <t>G+S(glycolipids plus sphingolipids) *</t>
  </si>
  <si>
    <t>P(phospholipids)</t>
  </si>
  <si>
    <t>Neutral lipid</t>
  </si>
  <si>
    <t>Composition % (w/w in Neutral lipids)</t>
  </si>
  <si>
    <t>Total</t>
  </si>
  <si>
    <t>Content % (w/w Lipid)</t>
  </si>
  <si>
    <t>MW (g/mol)</t>
  </si>
  <si>
    <t>Content %(w/w)</t>
  </si>
  <si>
    <t>Average MW (g/mol fat acid)</t>
  </si>
  <si>
    <t>C20:3</t>
  </si>
  <si>
    <t>Content (g/100g DW)</t>
    <phoneticPr fontId="1" type="noConversion"/>
  </si>
  <si>
    <t xml:space="preserve">Content (mmol/mol DW) </t>
    <phoneticPr fontId="1" type="noConversion"/>
  </si>
  <si>
    <t>phospholipids (%)</t>
  </si>
  <si>
    <t>PINS (phosphatidyl-1D-myo-inositol)</t>
    <phoneticPr fontId="1" type="noConversion"/>
  </si>
  <si>
    <t>C11H17O13PR2</t>
  </si>
  <si>
    <t>PS Phosphatidylserine</t>
    <phoneticPr fontId="1" type="noConversion"/>
  </si>
  <si>
    <t>C8H12NO10PR2</t>
  </si>
  <si>
    <t>PE Phosphatidylethanolamine</t>
    <phoneticPr fontId="1" type="noConversion"/>
  </si>
  <si>
    <t>C7H12NO8PR2</t>
  </si>
  <si>
    <t>PC Phosphatidylcholine</t>
    <phoneticPr fontId="1" type="noConversion"/>
  </si>
  <si>
    <t>C10H18NO8PR2</t>
  </si>
  <si>
    <t>formula</t>
  </si>
  <si>
    <t>C5H7O8PR2</t>
  </si>
  <si>
    <t>PA (Phosphatidate)</t>
    <phoneticPr fontId="1" type="noConversion"/>
  </si>
  <si>
    <t>For instance for phosphatidate,</t>
  </si>
  <si>
    <t>Pro-A</t>
  </si>
  <si>
    <t>beta-carotene</t>
  </si>
  <si>
    <t>B1</t>
  </si>
  <si>
    <t>B2</t>
  </si>
  <si>
    <t>B3</t>
  </si>
  <si>
    <t>B5</t>
  </si>
  <si>
    <t>B9</t>
  </si>
  <si>
    <t>B12</t>
  </si>
  <si>
    <t>cyanocobalamin</t>
  </si>
  <si>
    <t>C</t>
  </si>
  <si>
    <t>ascorbic acid</t>
  </si>
  <si>
    <t>Q9</t>
  </si>
  <si>
    <t>Content% (w/w cell wall)</t>
  </si>
  <si>
    <t>Content% (w/w DW)</t>
  </si>
  <si>
    <t>MW(g/mol)</t>
  </si>
  <si>
    <t>chitin</t>
  </si>
  <si>
    <t>gdpman</t>
  </si>
  <si>
    <t>Composition</t>
    <phoneticPr fontId="1" type="noConversion"/>
  </si>
  <si>
    <t>0.00452 C140COA + 0.00963 C150COA + 0.16212 C160COA + 0.02283 C161COA + 0.00117 C162COA + 0.08245 C170COA + 0.03248 C180COA + 0.10411 C181COA + 0.63944 C182COA + 0.00652 C183COA + 0.00081 C200COA + 0.00175 C202COA + 0.00195 C223COA + 0.00123 C220COA + 0.00319 C240COA -&gt; ACOA</t>
    <phoneticPr fontId="1" type="noConversion"/>
  </si>
  <si>
    <t>Trehalose</t>
  </si>
  <si>
    <t>Fructose</t>
    <phoneticPr fontId="1" type="noConversion"/>
  </si>
  <si>
    <t>Glucose</t>
    <phoneticPr fontId="1" type="noConversion"/>
  </si>
  <si>
    <t>Mannitol</t>
    <phoneticPr fontId="1" type="noConversion"/>
  </si>
  <si>
    <t>Sucrose</t>
  </si>
  <si>
    <t>Sugar</t>
    <phoneticPr fontId="1" type="noConversion"/>
  </si>
  <si>
    <t>Oxalic acid</t>
  </si>
  <si>
    <t>Quinic acid</t>
    <phoneticPr fontId="1" type="noConversion"/>
  </si>
  <si>
    <t>Malic acid</t>
    <phoneticPr fontId="1" type="noConversion"/>
  </si>
  <si>
    <t>Fumaric acid</t>
    <phoneticPr fontId="1" type="noConversion"/>
  </si>
  <si>
    <t>Organic acid</t>
    <phoneticPr fontId="1" type="noConversion"/>
  </si>
  <si>
    <t>Total</t>
    <phoneticPr fontId="1" type="noConversion"/>
  </si>
  <si>
    <t>Total</t>
    <phoneticPr fontId="1" type="noConversion"/>
  </si>
  <si>
    <t>ASN</t>
  </si>
  <si>
    <t>GLN</t>
  </si>
  <si>
    <t>Amount[mmole/g protein]</t>
    <phoneticPr fontId="1" type="noConversion"/>
  </si>
  <si>
    <t>Polymerization cost:ATP</t>
    <phoneticPr fontId="1" type="noConversion"/>
  </si>
  <si>
    <t>sum</t>
    <phoneticPr fontId="1" type="noConversion"/>
  </si>
  <si>
    <t>G.lucidum</t>
    <phoneticPr fontId="1" type="noConversion"/>
  </si>
  <si>
    <t>Deoxyribonucleotides</t>
  </si>
  <si>
    <t>Amount[mmole/g protein]</t>
    <phoneticPr fontId="1" type="noConversion"/>
  </si>
  <si>
    <t>0.24508 CHIT[c] + 0.82138 13GLUCAN[c] + 0.23846 14GLUCAN[c] + 0.17023 GDPMAN[c] -&gt; Cell Wall</t>
    <phoneticPr fontId="1" type="noConversion"/>
  </si>
  <si>
    <t>Biomass formation:</t>
    <phoneticPr fontId="1" type="noConversion"/>
  </si>
  <si>
    <t>0.27464 ALA[c] + 0.11218 ARG[c] + 0.08017 ASN[c] + 0.22526 ASP[c] + 0.01198 CYS[c] + 0.09252 GLN[c] + 0.31639 GLU[c] + 0.26387 GLY[c] + 0.06728 HIS[c] + 0.12305 ILE[c] + 0.16114 LEU[c] + 0.12599 LYS[c] + 0.05496 MET[c] + 0.09328 PHE[c] + 0.12958 PRO[c] + 0.12918 SER[c] + 0.11687 THR[c] + 0.02403 TRP[c] + 0.05115 TYR[c] + 0.19201 VAL[c] -&gt; Protein</t>
    <phoneticPr fontId="1" type="noConversion"/>
  </si>
  <si>
    <t>0.00178 dAMP[c] + 0.00178 dTMP[c] + 0.00225 dCMP[c] + 0.00225 dGMP[c] -&gt; DNA</t>
    <phoneticPr fontId="1" type="noConversion"/>
  </si>
  <si>
    <t>0.01205 AMP[c] + 0.01159 UMP[c] + 0.01801 CMP[c] + 0.01601 GMP[c] -&gt; RNA</t>
    <phoneticPr fontId="1" type="noConversion"/>
  </si>
  <si>
    <t>0.29086 FRU[c] + 0.06549 GLC[c] + 0.02162 SUC[c] + 0.08783 MNT[c] + 0.01111 TRE[c] -&gt; Total sugar</t>
    <phoneticPr fontId="1" type="noConversion"/>
  </si>
  <si>
    <t>0.01444 OA[c] + 0.01301 QA[c] + 0.02536 MAL[c] + 0.03175 CIT[c] + 0.00086 FUM[c] -&gt; Organic acid</t>
    <phoneticPr fontId="1" type="noConversion"/>
  </si>
  <si>
    <t>E(ergosterol)</t>
    <phoneticPr fontId="1" type="noConversion"/>
  </si>
  <si>
    <t>0.05218 TAG[c] + 0.00021 ERGOST[c] + 0.00367 ZYMST[c] + 0.00188 PA[c] + 0.00044 PINS[c] + 0.00031 PS[c] + 0.00276 PE[c] + 0.00081 PC[c] -&gt; Lipid</t>
    <phoneticPr fontId="1" type="noConversion"/>
  </si>
  <si>
    <t>SE(steryl esters : zymosterol)</t>
    <phoneticPr fontId="1" type="noConversion"/>
  </si>
  <si>
    <t>Cellular content %(w/w)</t>
  </si>
  <si>
    <t>Per Molecule (mmol ATP/g polymer)</t>
  </si>
  <si>
    <t>Total(mmol ATP/ g cell)</t>
  </si>
  <si>
    <t>Protein</t>
  </si>
  <si>
    <t>RNA</t>
  </si>
  <si>
    <t>DNA</t>
  </si>
  <si>
    <t>Polymer</t>
    <phoneticPr fontId="1" type="noConversion"/>
  </si>
  <si>
    <t>riboflavin, ribflav</t>
    <phoneticPr fontId="1" type="noConversion"/>
  </si>
  <si>
    <t>Nicotinic acid, nica</t>
    <phoneticPr fontId="1" type="noConversion"/>
  </si>
  <si>
    <t>pantothenic acid, pnto</t>
    <phoneticPr fontId="1" type="noConversion"/>
  </si>
  <si>
    <t>folic acid, fol</t>
    <phoneticPr fontId="1" type="noConversion"/>
  </si>
  <si>
    <t>0.00001 Vpro-A[c] + 0.00019 THME[c] + 0.00006 ribflav[c] + 0.00278 nica[c] + 0.00903 pnto[c] + 0.000002 fol[c] + 0.000001 VB12[c] + 0.00391 VC[c] + 0.00006 Q9[c] -&gt; Vitamin</t>
  </si>
  <si>
    <t>67.83676 atp[c] + 67.83676 h2o[c] + 0.24508 CHIT[c] + 0.82138 13GLUCAN[c] + 0.23846 14GLUCAN[c] + 0.17023 GDPMAN[c] + 0.27464 ALA[c] + 0.11218 ARG[c] + 0.08017 ASN[c] + 0.22526 ASP[c] + 0.01198 CYS[c] + 0.09252 GLN[c] + 0.31639 GLU[c] + 0.26387 GLY[c] + 0.06728 HIS[c] + 0.12305 ILE[c] + 0.16114 LEU[c] + 0.12599 LYS[c] + 0.05496 MET[c] + 0.09328 PHE[c] + 0.12958 PRO[c] + 0.12918 SER[c] + 0.11687 THR[c] + 0.02403 TRP[c] + 0.05115 TYR[c] + 0.19201 VAL[c] + 0.00178 dAMP[c] + 0.00178 dTMP[c] + 0.00225 dCMP[c] + 0.00225 dGMP[c] + 0.01205 AMP[c] + 0.01159 UMP[c] + 0.01801 CMP[c] + 0.01601 GMP[c] + 0.05218 TAG[c] + 0.00021 ERGOST[c] + 0.00367 ZYMST[c] + 0.00188 PA[c] + 0.00044 PINS[c] + 0.00031 PS[c] + 0.00276 PE[c] + 0.00081 PC[c] + 0.00001 Vpro-A[c] + 0.00019 THME[c] + 0.00006 ribflav[c] + 0.00278 nica[c] + 0.00903 pnto[c] + 0.000002 fol[c] + 0.000001 VB12[c] + 0.00391 VC[c] + 0.00006 Q9[c] + 0.02162 SUC[c] + 0.08783 MNT[c] + 0.01111 TRE[c] + 0.01444 OA[c] + 0.01301 QA[c] + 0.02536 MAL[c] + 0.03175 CIT[c] + 0.00086 FUM[c] -&gt; 67.83676 h[c] + 67.83676 adp[c] + 67.83676 pi[c]</t>
  </si>
  <si>
    <t>Ubiquinone-9</t>
    <phoneticPr fontId="1" type="noConversion"/>
  </si>
  <si>
    <t>0.00058 C140 + 0.00124 C150 + 0.02081 C160 + 0.00293 C161 + 0.00015 C162 + 0.00105 C170 + 0.00417 C180 + 0.01336 C181 + 0.08205 C182 + 0.00084 C183 + 0.00011 C200 + 0.00022 C202 + 0.00025 C203 + 0.00016 C220 + 0.00041 C240 -&gt; Fatty acid</t>
    <phoneticPr fontId="1" type="noConversion"/>
  </si>
  <si>
    <t>thiamine, thm</t>
    <phoneticPr fontId="1" type="noConversion"/>
  </si>
  <si>
    <t>Citric acid</t>
    <phoneticPr fontId="1" type="noConversion"/>
  </si>
  <si>
    <t>TAG(Triacylglycerol)</t>
    <phoneticPr fontId="1" type="noConversion"/>
  </si>
  <si>
    <t>67.83676 atp[c] + 67.83676 h2o[c] + 0.24508 chit[c] + 0.82138 13glucan[c] + 0.23846 14glucan[c] + 0.17023 gdpman[c] + 0.27464 ala[c] + 0.11218 arg[c] + 0.08017 asn[c] + 0.22526 asp[c] + 0.01198 cys[c] + 0.09252 gln[c] + 0.31639 glu[c] + 0.26387 gly[c] + 0.06728 his[c] + 0.12305 ile[c] + 0.16114 leu[c] + 0.12599 lys[c] + 0.05496 met[c] + 0.09328 phe[c] + 0.12958 pro[c] + 0.12918 ser[c] + 0.11687 thr[c] + 0.02403 trp[c] + 0.05115 tyr[c] + 0.19201 val[c] + 0.00178 damp[c] + 0.00178 dtmp[c] + 0.00225 dcmp[c] + 0.00225 dgmp[c] + 0.01205 amp[c] + 0.01159 ump[c] + 0.01801 cmp[c] + 0.01601 gmp[c] + 0.05218 tag[c] + 0.00021 ergost[c] + 0.00367 zymst[c] + 0.00188 pa[c] + 0.00044 pins[c] + 0.00031 ps[c] + 0.00276 pe[c] + 0.00081 pc[c] + 0.00001 vpro-a[c] + 0.00019 thme[c] + 0.00006 ribflav[c] + 0.00278 nica[c] + 0.00903 pnto[c] + 0.000002 fol[c] + 0.000001 vb12[c] + 0.00391 vc[c] + 0.00006 q9[c] + 0.02162 suc[c] + 0.08783 mnt[c] + 0.01111 tre[c] + 0.01444 oa[c] + 0.01301 qa[c] + 0.02536 mal[c] + 0.03175 cit[c] + 0.00086 fum[c] -&gt; 67.83676 h[c] + 67.83676 adp[c] + 67.83676 pi[c]</t>
    <phoneticPr fontId="1" type="noConversion"/>
  </si>
  <si>
    <t>Biomass Composition</t>
  </si>
  <si>
    <t>Total Carbohydrate</t>
  </si>
  <si>
    <t>Ribonucleotide</t>
    <phoneticPr fontId="1" type="noConversion"/>
  </si>
  <si>
    <t>Carbohydrates &amp; crude fibre</t>
    <phoneticPr fontId="1" type="noConversion"/>
  </si>
  <si>
    <t>ATP requirement</t>
    <phoneticPr fontId="1" type="noConversion"/>
  </si>
  <si>
    <t xml:space="preserve">Crude fibre </t>
    <phoneticPr fontId="1" type="noConversion"/>
  </si>
  <si>
    <t xml:space="preserve">Total ash </t>
    <phoneticPr fontId="1" type="noConversion"/>
  </si>
  <si>
    <t>As to the molecular weight of triacylglycerol, the core structure has a molecular weight of 89.0701 g/mol, besides, it also has three fatty acid chains attach to the core structure, so average molecular weight of triacylglycerol is 914.1911692 g/mol (i.e. 89.0701+3*275.0403564). The content of phospholipids was (5.9+68.1*0.0041)%, which is 6.17921%.</t>
    <phoneticPr fontId="1" type="noConversion"/>
  </si>
  <si>
    <t>composition %(g/100gDW)</t>
  </si>
  <si>
    <t>Content mmol/gDW</t>
  </si>
  <si>
    <t>mmol/gDW</t>
  </si>
  <si>
    <t>Content (mmol/gDW)</t>
  </si>
  <si>
    <t>For instance for triacylglycerol,conten(mmol/gDW)= 62.76777% × 7.6% ÷ 914.1911692 × 1000 = 0.0521811047920588 (mmol/gDW)</t>
  </si>
  <si>
    <t>Content (mmol/gDW) = 28.5% × 6.17921% × 7.6% ÷ 712.1609128 × 1000 = 0.001879374 (mmol/gDW)</t>
  </si>
  <si>
    <t>Content (mg/100 gDW)</t>
  </si>
  <si>
    <t>Content(mmol/gDW)</t>
  </si>
  <si>
    <t>Content (g/100 gDW)</t>
  </si>
  <si>
    <t>Amount[mmole/gDW]</t>
  </si>
  <si>
    <t>ATP(mmol/g DW)</t>
  </si>
  <si>
    <t xml:space="preserve">Correct MW (g/mol) </t>
    <phoneticPr fontId="1" type="noConversion"/>
  </si>
  <si>
    <t xml:space="preserve">MW (g/mol) </t>
    <phoneticPr fontId="1" type="noConversion"/>
  </si>
  <si>
    <t>Correct MW (g/mol)</t>
    <phoneticPr fontId="1" type="noConversion"/>
  </si>
  <si>
    <t>MW (g/mol)</t>
    <phoneticPr fontId="1" type="noConversion"/>
  </si>
  <si>
    <t xml:space="preserve">MW (g/mol) </t>
    <phoneticPr fontId="1" type="noConversion"/>
  </si>
  <si>
    <t>MW (g/mol)</t>
    <phoneticPr fontId="1" type="noConversion"/>
  </si>
  <si>
    <t>A. niger iMA871</t>
    <phoneticPr fontId="1" type="noConversion"/>
  </si>
  <si>
    <r>
      <t>Carbohydrate</t>
    </r>
    <r>
      <rPr>
        <vertAlign val="superscript"/>
        <sz val="12"/>
        <color theme="1"/>
        <rFont val="Times New Roman"/>
        <family val="1"/>
      </rPr>
      <t>a</t>
    </r>
    <phoneticPr fontId="1" type="noConversion"/>
  </si>
  <si>
    <r>
      <t>DNA</t>
    </r>
    <r>
      <rPr>
        <vertAlign val="superscript"/>
        <sz val="12"/>
        <color theme="1"/>
        <rFont val="Times New Roman"/>
        <family val="1"/>
      </rPr>
      <t>b</t>
    </r>
    <phoneticPr fontId="1" type="noConversion"/>
  </si>
  <si>
    <r>
      <t>RNA</t>
    </r>
    <r>
      <rPr>
        <vertAlign val="superscript"/>
        <sz val="12"/>
        <color theme="1"/>
        <rFont val="Times New Roman"/>
        <family val="1"/>
      </rPr>
      <t>b</t>
    </r>
    <phoneticPr fontId="1" type="noConversion"/>
  </si>
  <si>
    <r>
      <t>Total sugar</t>
    </r>
    <r>
      <rPr>
        <vertAlign val="superscript"/>
        <sz val="12"/>
        <color theme="1"/>
        <rFont val="Times New Roman"/>
        <family val="1"/>
      </rPr>
      <t>c</t>
    </r>
    <phoneticPr fontId="1" type="noConversion"/>
  </si>
  <si>
    <r>
      <t>Total organic acid</t>
    </r>
    <r>
      <rPr>
        <vertAlign val="superscript"/>
        <sz val="12"/>
        <color theme="1"/>
        <rFont val="Times New Roman"/>
        <family val="1"/>
      </rPr>
      <t>c</t>
    </r>
    <phoneticPr fontId="1" type="noConversion"/>
  </si>
  <si>
    <r>
      <rPr>
        <vertAlign val="superscript"/>
        <sz val="12"/>
        <color theme="1"/>
        <rFont val="Times New Roman"/>
        <family val="1"/>
      </rPr>
      <t xml:space="preserve">a </t>
    </r>
    <r>
      <rPr>
        <sz val="12"/>
        <color theme="1"/>
        <rFont val="Times New Roman"/>
        <family val="1"/>
      </rPr>
      <t xml:space="preserve">Mau, J. L., Lin, H. C., and Chen, C. C. (2001). Non-volatile components of several medicinal mushrooms. </t>
    </r>
    <r>
      <rPr>
        <i/>
        <sz val="12"/>
        <color theme="1"/>
        <rFont val="Times New Roman"/>
        <family val="1"/>
      </rPr>
      <t>Food. Res. Int.</t>
    </r>
    <r>
      <rPr>
        <sz val="12"/>
        <color theme="1"/>
        <rFont val="Times New Roman"/>
        <family val="1"/>
      </rPr>
      <t xml:space="preserve"> 34(6), 521. doi: 10.1016/s0963-9969(01)00067-9</t>
    </r>
    <phoneticPr fontId="1" type="noConversion"/>
  </si>
  <si>
    <r>
      <rPr>
        <vertAlign val="superscript"/>
        <sz val="12"/>
        <color theme="1"/>
        <rFont val="Times New Roman"/>
        <family val="1"/>
      </rPr>
      <t xml:space="preserve">b </t>
    </r>
    <r>
      <rPr>
        <sz val="12"/>
        <color theme="1"/>
        <rFont val="Times New Roman"/>
        <family val="1"/>
      </rPr>
      <t xml:space="preserve">As there are no information about the composition of DNA and RNA </t>
    </r>
    <r>
      <rPr>
        <i/>
        <sz val="12"/>
        <color theme="1"/>
        <rFont val="Times New Roman"/>
        <family val="1"/>
      </rPr>
      <t>Ganoderma lucidum</t>
    </r>
    <r>
      <rPr>
        <sz val="12"/>
        <color theme="1"/>
        <rFont val="Times New Roman"/>
        <family val="1"/>
      </rPr>
      <t xml:space="preserve">, the composition in </t>
    </r>
    <r>
      <rPr>
        <i/>
        <sz val="12"/>
        <color theme="1"/>
        <rFont val="Times New Roman"/>
        <family val="1"/>
      </rPr>
      <t>A. niger</t>
    </r>
    <r>
      <rPr>
        <sz val="12"/>
        <color theme="1"/>
        <rFont val="Times New Roman"/>
        <family val="1"/>
      </rPr>
      <t xml:space="preserve"> was instead.</t>
    </r>
    <phoneticPr fontId="1" type="noConversion"/>
  </si>
  <si>
    <r>
      <rPr>
        <vertAlign val="superscript"/>
        <sz val="12"/>
        <color theme="1"/>
        <rFont val="Times New Roman"/>
        <family val="1"/>
      </rPr>
      <t xml:space="preserve">b </t>
    </r>
    <r>
      <rPr>
        <sz val="12"/>
        <color theme="1"/>
        <rFont val="Times New Roman"/>
        <family val="1"/>
      </rPr>
      <t xml:space="preserve">Andersen, M. R., Nielsen, M. L., and Nielsen, J. (2008). Metabolic model integration of the bibliome, genome, metabolome and reactome of </t>
    </r>
    <r>
      <rPr>
        <i/>
        <sz val="12"/>
        <color theme="1"/>
        <rFont val="Times New Roman"/>
        <family val="1"/>
      </rPr>
      <t>Aspergillus niger</t>
    </r>
    <r>
      <rPr>
        <sz val="12"/>
        <color theme="1"/>
        <rFont val="Times New Roman"/>
        <family val="1"/>
      </rPr>
      <t xml:space="preserve">. </t>
    </r>
    <r>
      <rPr>
        <i/>
        <sz val="12"/>
        <color theme="1"/>
        <rFont val="Times New Roman"/>
        <family val="1"/>
      </rPr>
      <t>Mol. Syst. Biol.</t>
    </r>
    <r>
      <rPr>
        <sz val="12"/>
        <color theme="1"/>
        <rFont val="Times New Roman"/>
        <family val="1"/>
      </rPr>
      <t xml:space="preserve"> 4, 178. doi: 10.1038/msb.2008.12</t>
    </r>
    <phoneticPr fontId="1" type="noConversion"/>
  </si>
  <si>
    <r>
      <t>MW (g/mol)</t>
    </r>
    <r>
      <rPr>
        <vertAlign val="superscript"/>
        <sz val="12"/>
        <color theme="1"/>
        <rFont val="Times New Roman"/>
        <family val="1"/>
      </rPr>
      <t>a</t>
    </r>
    <phoneticPr fontId="1" type="noConversion"/>
  </si>
  <si>
    <r>
      <t>Correct MW (g/mol)</t>
    </r>
    <r>
      <rPr>
        <vertAlign val="superscript"/>
        <sz val="12"/>
        <color theme="1"/>
        <rFont val="Times New Roman"/>
        <family val="1"/>
      </rPr>
      <t>b</t>
    </r>
    <phoneticPr fontId="1" type="noConversion"/>
  </si>
  <si>
    <r>
      <t>ASN</t>
    </r>
    <r>
      <rPr>
        <vertAlign val="superscript"/>
        <sz val="12"/>
        <color theme="1"/>
        <rFont val="Times New Roman"/>
        <family val="1"/>
      </rPr>
      <t>c</t>
    </r>
    <phoneticPr fontId="1" type="noConversion"/>
  </si>
  <si>
    <r>
      <t>GLN</t>
    </r>
    <r>
      <rPr>
        <vertAlign val="superscript"/>
        <sz val="12"/>
        <color theme="1"/>
        <rFont val="Times New Roman"/>
        <family val="1"/>
      </rPr>
      <t>c</t>
    </r>
    <phoneticPr fontId="1" type="noConversion"/>
  </si>
  <si>
    <r>
      <rPr>
        <vertAlign val="superscript"/>
        <sz val="12"/>
        <color theme="1"/>
        <rFont val="Times New Roman"/>
        <family val="1"/>
      </rPr>
      <t>a</t>
    </r>
    <r>
      <rPr>
        <sz val="12"/>
        <color theme="1"/>
        <rFont val="Times New Roman"/>
        <family val="1"/>
      </rPr>
      <t xml:space="preserve"> Molecular weight was obtained from the database of KEGG Compound.</t>
    </r>
    <phoneticPr fontId="1" type="noConversion"/>
  </si>
  <si>
    <r>
      <rPr>
        <vertAlign val="superscript"/>
        <sz val="12"/>
        <color theme="1"/>
        <rFont val="Times New Roman"/>
        <family val="1"/>
      </rPr>
      <t>b</t>
    </r>
    <r>
      <rPr>
        <sz val="12"/>
        <color theme="1"/>
        <rFont val="Times New Roman"/>
        <family val="1"/>
      </rPr>
      <t xml:space="preserve"> During protein synthesis, every amino acid will take a water molecule off, so the correct molecular weight can be obtained by Molecular weight minus the molecular weight of water which is 18.0153 g/mol, so as DNA and RNA.</t>
    </r>
    <phoneticPr fontId="1" type="noConversion"/>
  </si>
  <si>
    <r>
      <rPr>
        <vertAlign val="superscript"/>
        <sz val="12"/>
        <color theme="1"/>
        <rFont val="Times New Roman"/>
        <family val="1"/>
      </rPr>
      <t>c</t>
    </r>
    <r>
      <rPr>
        <sz val="12"/>
        <color theme="1"/>
        <rFont val="Times New Roman"/>
        <family val="1"/>
      </rPr>
      <t xml:space="preserve"> Content of ASN and GLN were both predicted by the genome of G. lucidum, because the two amino acids were not determinated by HPLC, due to their chemical unstability under the acid hydrolysis and alkaline hydrolysis.</t>
    </r>
    <phoneticPr fontId="1" type="noConversion"/>
  </si>
  <si>
    <r>
      <t>G+C content (%):</t>
    </r>
    <r>
      <rPr>
        <vertAlign val="superscript"/>
        <sz val="12"/>
        <color theme="1"/>
        <rFont val="Times New Roman"/>
        <family val="1"/>
      </rPr>
      <t>a</t>
    </r>
    <phoneticPr fontId="1" type="noConversion"/>
  </si>
  <si>
    <r>
      <t>Composition</t>
    </r>
    <r>
      <rPr>
        <vertAlign val="superscript"/>
        <sz val="12"/>
        <color theme="1"/>
        <rFont val="Times New Roman"/>
        <family val="1"/>
      </rPr>
      <t>a</t>
    </r>
    <phoneticPr fontId="1" type="noConversion"/>
  </si>
  <si>
    <r>
      <rPr>
        <vertAlign val="superscript"/>
        <sz val="12"/>
        <color theme="1"/>
        <rFont val="Times New Roman"/>
        <family val="1"/>
      </rPr>
      <t xml:space="preserve">a </t>
    </r>
    <r>
      <rPr>
        <sz val="12"/>
        <color theme="1"/>
        <rFont val="Times New Roman"/>
        <family val="1"/>
      </rPr>
      <t xml:space="preserve">The composition of RNA is calculated by the sequence of RNA from </t>
    </r>
    <r>
      <rPr>
        <i/>
        <sz val="12"/>
        <color theme="1"/>
        <rFont val="Times New Roman"/>
        <family val="1"/>
      </rPr>
      <t>G.lucidum</t>
    </r>
    <r>
      <rPr>
        <sz val="12"/>
        <color theme="1"/>
        <rFont val="Times New Roman"/>
        <family val="1"/>
      </rPr>
      <t>'s genome</t>
    </r>
    <phoneticPr fontId="1" type="noConversion"/>
  </si>
  <si>
    <r>
      <t>Lipid</t>
    </r>
    <r>
      <rPr>
        <vertAlign val="superscript"/>
        <sz val="12"/>
        <color theme="1"/>
        <rFont val="Times New Roman"/>
        <family val="1"/>
      </rPr>
      <t>a</t>
    </r>
    <phoneticPr fontId="1" type="noConversion"/>
  </si>
  <si>
    <r>
      <t>TAG(Triacylglycerol)</t>
    </r>
    <r>
      <rPr>
        <vertAlign val="superscript"/>
        <sz val="12"/>
        <color theme="1"/>
        <rFont val="Times New Roman"/>
        <family val="1"/>
      </rPr>
      <t>a</t>
    </r>
    <phoneticPr fontId="1" type="noConversion"/>
  </si>
  <si>
    <r>
      <t>E(ergosterol)</t>
    </r>
    <r>
      <rPr>
        <vertAlign val="superscript"/>
        <sz val="12"/>
        <color theme="1"/>
        <rFont val="Times New Roman"/>
        <family val="1"/>
      </rPr>
      <t>b</t>
    </r>
    <phoneticPr fontId="1" type="noConversion"/>
  </si>
  <si>
    <r>
      <t>EE(ergosteryl ester)</t>
    </r>
    <r>
      <rPr>
        <vertAlign val="superscript"/>
        <sz val="12"/>
        <color theme="1"/>
        <rFont val="Times New Roman"/>
        <family val="1"/>
      </rPr>
      <t>a</t>
    </r>
    <phoneticPr fontId="1" type="noConversion"/>
  </si>
  <si>
    <r>
      <t>P(phospholipids)</t>
    </r>
    <r>
      <rPr>
        <vertAlign val="superscript"/>
        <sz val="12"/>
        <color theme="1"/>
        <rFont val="Times New Roman"/>
        <family val="1"/>
      </rPr>
      <t>c</t>
    </r>
    <phoneticPr fontId="1" type="noConversion"/>
  </si>
  <si>
    <r>
      <t>Phospholipids</t>
    </r>
    <r>
      <rPr>
        <vertAlign val="superscript"/>
        <sz val="12"/>
        <color theme="1"/>
        <rFont val="Times New Roman"/>
        <family val="1"/>
      </rPr>
      <t>a</t>
    </r>
    <phoneticPr fontId="1" type="noConversion"/>
  </si>
  <si>
    <r>
      <t>Avg MW (g/mol)</t>
    </r>
    <r>
      <rPr>
        <vertAlign val="superscript"/>
        <sz val="12"/>
        <color theme="1"/>
        <rFont val="Times New Roman"/>
        <family val="1"/>
      </rPr>
      <t>b</t>
    </r>
    <phoneticPr fontId="1" type="noConversion"/>
  </si>
  <si>
    <r>
      <rPr>
        <vertAlign val="superscript"/>
        <sz val="12"/>
        <color theme="1"/>
        <rFont val="Times New Roman"/>
        <family val="1"/>
      </rPr>
      <t xml:space="preserve">a </t>
    </r>
    <r>
      <rPr>
        <sz val="12"/>
        <color theme="1"/>
        <rFont val="Times New Roman"/>
        <family val="1"/>
      </rPr>
      <t xml:space="preserve">Dembitsky, V. M., Shubina, E. E., &amp; Kashin, A. G. (1992) Phospholipid and fatty acid composition of some basidiomycetes. </t>
    </r>
    <r>
      <rPr>
        <i/>
        <sz val="12"/>
        <color theme="1"/>
        <rFont val="Times New Roman"/>
        <family val="1"/>
      </rPr>
      <t>Phytochemistry</t>
    </r>
    <r>
      <rPr>
        <sz val="12"/>
        <color theme="1"/>
        <rFont val="Times New Roman"/>
        <family val="1"/>
      </rPr>
      <t>, 31(3): 845-849.</t>
    </r>
    <phoneticPr fontId="1" type="noConversion"/>
  </si>
  <si>
    <r>
      <rPr>
        <vertAlign val="superscript"/>
        <sz val="12"/>
        <color theme="1"/>
        <rFont val="Times New Roman"/>
        <family val="1"/>
      </rPr>
      <t>b</t>
    </r>
    <r>
      <rPr>
        <sz val="12"/>
        <color theme="1"/>
        <rFont val="Times New Roman"/>
        <family val="1"/>
      </rPr>
      <t xml:space="preserve"> The average molecular weight of fatty acids was also used to determine the average molecular weight of phospholipids.</t>
    </r>
    <phoneticPr fontId="1" type="noConversion"/>
  </si>
  <si>
    <r>
      <t>Components</t>
    </r>
    <r>
      <rPr>
        <vertAlign val="superscript"/>
        <sz val="12"/>
        <color theme="1"/>
        <rFont val="Times New Roman"/>
        <family val="1"/>
      </rPr>
      <t>a</t>
    </r>
    <phoneticPr fontId="1" type="noConversion"/>
  </si>
  <si>
    <r>
      <t>13glucan</t>
    </r>
    <r>
      <rPr>
        <vertAlign val="superscript"/>
        <sz val="12"/>
        <color theme="1"/>
        <rFont val="Times New Roman"/>
        <family val="1"/>
      </rPr>
      <t>b</t>
    </r>
    <phoneticPr fontId="1" type="noConversion"/>
  </si>
  <si>
    <r>
      <t>14glucan</t>
    </r>
    <r>
      <rPr>
        <vertAlign val="superscript"/>
        <sz val="12"/>
        <color theme="1"/>
        <rFont val="Times New Roman"/>
        <family val="1"/>
      </rPr>
      <t>b</t>
    </r>
    <phoneticPr fontId="1" type="noConversion"/>
  </si>
  <si>
    <r>
      <rPr>
        <vertAlign val="superscript"/>
        <sz val="12"/>
        <color theme="1"/>
        <rFont val="Times New Roman"/>
        <family val="1"/>
      </rPr>
      <t xml:space="preserve">b </t>
    </r>
    <r>
      <rPr>
        <sz val="12"/>
        <color theme="1"/>
        <rFont val="Times New Roman"/>
        <family val="1"/>
      </rPr>
      <t>As between 65% and 90% of the cell wall glucan is found to be beta-1,3-glucan, we assumed the cotent of 13glucan was the average of glucan.</t>
    </r>
    <phoneticPr fontId="1" type="noConversion"/>
  </si>
  <si>
    <r>
      <t>Vitamin</t>
    </r>
    <r>
      <rPr>
        <vertAlign val="superscript"/>
        <sz val="12"/>
        <color theme="1"/>
        <rFont val="Times New Roman"/>
        <family val="1"/>
      </rPr>
      <t>a</t>
    </r>
    <phoneticPr fontId="1" type="noConversion"/>
  </si>
  <si>
    <r>
      <t>A. niger iMA871</t>
    </r>
    <r>
      <rPr>
        <vertAlign val="superscript"/>
        <sz val="12"/>
        <color theme="1"/>
        <rFont val="Times New Roman"/>
        <family val="1"/>
      </rPr>
      <t>a</t>
    </r>
    <phoneticPr fontId="1" type="noConversion"/>
  </si>
  <si>
    <r>
      <t xml:space="preserve">As the data of carbonhydrates and crude fibre are not available, polymerization cost can be estimated by following table. However, total ATP requirement is very low by this method, so polymerization cost of protein, DNA and RNA are calculated by the data from </t>
    </r>
    <r>
      <rPr>
        <i/>
        <sz val="12"/>
        <color theme="1"/>
        <rFont val="Times New Roman"/>
        <family val="1"/>
      </rPr>
      <t>A. niger</t>
    </r>
    <r>
      <rPr>
        <sz val="12"/>
        <color theme="1"/>
        <rFont val="Times New Roman"/>
        <family val="1"/>
      </rPr>
      <t xml:space="preserve"> iMA871.</t>
    </r>
    <phoneticPr fontId="1" type="noConversion"/>
  </si>
  <si>
    <r>
      <rPr>
        <vertAlign val="superscript"/>
        <sz val="12"/>
        <color theme="1"/>
        <rFont val="Times New Roman"/>
        <family val="1"/>
      </rPr>
      <t xml:space="preserve">c </t>
    </r>
    <r>
      <rPr>
        <sz val="12"/>
        <color theme="1"/>
        <rFont val="Times New Roman"/>
        <family val="1"/>
      </rPr>
      <t xml:space="preserve">Stojkovic, D. S., Barros, L., Calhelha, R. C., Glamoclija, J., Ciric, A., van Griensven, L. J., et al. (2014). A detailed comparative study between chemical and bioactive properties of </t>
    </r>
    <r>
      <rPr>
        <i/>
        <sz val="12"/>
        <color theme="1"/>
        <rFont val="Times New Roman"/>
        <family val="1"/>
      </rPr>
      <t>Ganoderma lucidum</t>
    </r>
    <r>
      <rPr>
        <sz val="12"/>
        <color theme="1"/>
        <rFont val="Times New Roman"/>
        <family val="1"/>
      </rPr>
      <t xml:space="preserve"> from different origins. Int. J. Food. Sci. Nutr. 65(1), 42-47. doi: 10.3109/09637486.2013.832173</t>
    </r>
    <phoneticPr fontId="1" type="noConversion"/>
  </si>
  <si>
    <r>
      <rPr>
        <vertAlign val="superscript"/>
        <sz val="12"/>
        <color theme="1"/>
        <rFont val="Times New Roman"/>
        <family val="1"/>
      </rPr>
      <t xml:space="preserve">a </t>
    </r>
    <r>
      <rPr>
        <sz val="12"/>
        <color theme="1"/>
        <rFont val="Times New Roman"/>
        <family val="1"/>
      </rPr>
      <t xml:space="preserve">Dembitsky, V. M., Shubina, E. E., and Kashin, A. G. (1992) Phospholipid and fatty acid composition of some basidiomycetes. </t>
    </r>
    <r>
      <rPr>
        <i/>
        <sz val="12"/>
        <color theme="1"/>
        <rFont val="Times New Roman"/>
        <family val="1"/>
      </rPr>
      <t>Phytochemistry</t>
    </r>
    <r>
      <rPr>
        <sz val="12"/>
        <color theme="1"/>
        <rFont val="Times New Roman"/>
        <family val="1"/>
      </rPr>
      <t>,  31(3): 845-849.</t>
    </r>
    <phoneticPr fontId="1" type="noConversion"/>
  </si>
  <si>
    <r>
      <rPr>
        <vertAlign val="superscript"/>
        <sz val="12"/>
        <color theme="1"/>
        <rFont val="Times New Roman"/>
        <family val="1"/>
      </rPr>
      <t xml:space="preserve">c </t>
    </r>
    <r>
      <rPr>
        <sz val="12"/>
        <color theme="1"/>
        <rFont val="Times New Roman"/>
        <family val="1"/>
      </rPr>
      <t xml:space="preserve">Dembitsky, V. M., Shubina, E. E., and Kashin, A. G. (1992) Phospholipid and fatty acid composition of some basidiomycetes. </t>
    </r>
    <r>
      <rPr>
        <i/>
        <sz val="12"/>
        <color theme="1"/>
        <rFont val="Times New Roman"/>
        <family val="1"/>
      </rPr>
      <t>Phytochemistry</t>
    </r>
    <r>
      <rPr>
        <sz val="12"/>
        <color theme="1"/>
        <rFont val="Times New Roman"/>
        <family val="1"/>
      </rPr>
      <t>, 31(3): 845-849.</t>
    </r>
    <phoneticPr fontId="1" type="noConversion"/>
  </si>
  <si>
    <r>
      <rPr>
        <vertAlign val="superscript"/>
        <sz val="12"/>
        <color theme="1"/>
        <rFont val="Times New Roman"/>
        <family val="1"/>
      </rPr>
      <t>a</t>
    </r>
    <r>
      <rPr>
        <sz val="12"/>
        <color theme="1"/>
        <rFont val="Times New Roman"/>
        <family val="1"/>
      </rPr>
      <t xml:space="preserve"> Chen, S., Xu, J., Liu, C., Zhu, Y., Nelson, D. R., Zhou, S., et al. (2012). Genome sequence of the model medicinal mushroom </t>
    </r>
    <r>
      <rPr>
        <i/>
        <sz val="12"/>
        <color theme="1"/>
        <rFont val="Times New Roman"/>
        <family val="1"/>
      </rPr>
      <t>Ganoderma lucidum</t>
    </r>
    <r>
      <rPr>
        <sz val="12"/>
        <color theme="1"/>
        <rFont val="Times New Roman"/>
        <family val="1"/>
      </rPr>
      <t xml:space="preserve">. </t>
    </r>
    <r>
      <rPr>
        <i/>
        <sz val="12"/>
        <color theme="1"/>
        <rFont val="Times New Roman"/>
        <family val="1"/>
      </rPr>
      <t>Nat. Commun</t>
    </r>
    <r>
      <rPr>
        <sz val="12"/>
        <color theme="1"/>
        <rFont val="Times New Roman"/>
        <family val="1"/>
      </rPr>
      <t>. 3, 913. doi: 10.1038/ncomms1923</t>
    </r>
    <phoneticPr fontId="1" type="noConversion"/>
  </si>
  <si>
    <r>
      <rPr>
        <vertAlign val="superscript"/>
        <sz val="12"/>
        <color theme="1"/>
        <rFont val="Times New Roman"/>
        <family val="1"/>
      </rPr>
      <t>b</t>
    </r>
    <r>
      <rPr>
        <sz val="12"/>
        <color theme="1"/>
        <rFont val="Times New Roman"/>
        <family val="1"/>
      </rPr>
      <t xml:space="preserve"> Yuan, J. P., Wang, J. H., and Liu, X. (2007) Distribution of free and esterified ergosterols in the medicinal fungus </t>
    </r>
    <r>
      <rPr>
        <i/>
        <sz val="12"/>
        <color theme="1"/>
        <rFont val="Times New Roman"/>
        <family val="1"/>
      </rPr>
      <t>Ganoderma lucidum</t>
    </r>
    <r>
      <rPr>
        <sz val="12"/>
        <color theme="1"/>
        <rFont val="Times New Roman"/>
        <family val="1"/>
      </rPr>
      <t xml:space="preserve">. </t>
    </r>
    <r>
      <rPr>
        <i/>
        <sz val="12"/>
        <color theme="1"/>
        <rFont val="Times New Roman"/>
        <family val="1"/>
      </rPr>
      <t>Appl. Microbiol. Biot.</t>
    </r>
    <r>
      <rPr>
        <sz val="12"/>
        <color theme="1"/>
        <rFont val="Times New Roman"/>
        <family val="1"/>
      </rPr>
      <t xml:space="preserve"> 77(1): 159-165.doi: 10.1007/s00253-007-1147-x</t>
    </r>
    <phoneticPr fontId="1" type="noConversion"/>
  </si>
  <si>
    <r>
      <rPr>
        <vertAlign val="superscript"/>
        <sz val="12"/>
        <color theme="1"/>
        <rFont val="Times New Roman"/>
        <family val="1"/>
      </rPr>
      <t>a</t>
    </r>
    <r>
      <rPr>
        <sz val="12"/>
        <color theme="1"/>
        <rFont val="Times New Roman"/>
        <family val="1"/>
      </rPr>
      <t xml:space="preserve"> Deng, Z. L., Yuan, J. P., Zhang, Y., Xu, X. M., Wu, C. F., Peng, J., et al. (2013) Fatty acid composition in ergosteryl esters and triglycerides from the fungus </t>
    </r>
    <r>
      <rPr>
        <i/>
        <sz val="12"/>
        <color theme="1"/>
        <rFont val="Times New Roman"/>
        <family val="1"/>
      </rPr>
      <t>Ganoderma lucidum.</t>
    </r>
    <r>
      <rPr>
        <sz val="12"/>
        <color theme="1"/>
        <rFont val="Times New Roman"/>
        <family val="1"/>
      </rPr>
      <t xml:space="preserve"> </t>
    </r>
    <r>
      <rPr>
        <i/>
        <sz val="12"/>
        <color theme="1"/>
        <rFont val="Times New Roman"/>
        <family val="1"/>
      </rPr>
      <t>J. Am. Oil. Chem. Soc.</t>
    </r>
    <r>
      <rPr>
        <sz val="12"/>
        <color theme="1"/>
        <rFont val="Times New Roman"/>
        <family val="1"/>
      </rPr>
      <t xml:space="preserve"> 90(10): 1495-1502. doi:10.1007/s11746-013-2296-y </t>
    </r>
    <phoneticPr fontId="1" type="noConversion"/>
  </si>
  <si>
    <r>
      <rPr>
        <vertAlign val="superscript"/>
        <sz val="12"/>
        <color theme="1"/>
        <rFont val="Times New Roman"/>
        <family val="1"/>
      </rPr>
      <t xml:space="preserve">a </t>
    </r>
    <r>
      <rPr>
        <sz val="12"/>
        <color theme="1"/>
        <rFont val="Times New Roman"/>
        <family val="1"/>
      </rPr>
      <t xml:space="preserve">Bowman, S. M., and Free, S. J. (2006) The structure and synthesis of the fungal cell wall. </t>
    </r>
    <r>
      <rPr>
        <i/>
        <sz val="12"/>
        <color theme="1"/>
        <rFont val="Times New Roman"/>
        <family val="1"/>
      </rPr>
      <t>Bioessays</t>
    </r>
    <r>
      <rPr>
        <sz val="12"/>
        <color theme="1"/>
        <rFont val="Times New Roman"/>
        <family val="1"/>
      </rPr>
      <t>, 28(8): 799-808. doi:10.1002/bies.20441</t>
    </r>
    <phoneticPr fontId="1" type="noConversion"/>
  </si>
  <si>
    <r>
      <rPr>
        <vertAlign val="superscript"/>
        <sz val="12"/>
        <color theme="1"/>
        <rFont val="Times New Roman"/>
        <family val="1"/>
      </rPr>
      <t xml:space="preserve">a </t>
    </r>
    <r>
      <rPr>
        <sz val="12"/>
        <color theme="1"/>
        <rFont val="Times New Roman"/>
        <family val="1"/>
      </rPr>
      <t xml:space="preserve">Chan, J. S. L., Asatiani, M. D., Sharvit, L., Trabelcy, B., Barseghyan, G. S., and Wasser, S. P. (2015) Chemical composition and medicinal value of the new </t>
    </r>
    <r>
      <rPr>
        <i/>
        <sz val="12"/>
        <color theme="1"/>
        <rFont val="Times New Roman"/>
        <family val="1"/>
      </rPr>
      <t>Ganoderma tsugae var. jannieae</t>
    </r>
    <r>
      <rPr>
        <sz val="12"/>
        <color theme="1"/>
        <rFont val="Times New Roman"/>
        <family val="1"/>
      </rPr>
      <t xml:space="preserve"> CBS-120304 medicinal higher basidiomycete mushroom, </t>
    </r>
    <r>
      <rPr>
        <i/>
        <sz val="12"/>
        <color theme="1"/>
        <rFont val="Times New Roman"/>
        <family val="1"/>
      </rPr>
      <t>Int. J. Med. Mushrooms.</t>
    </r>
    <r>
      <rPr>
        <sz val="12"/>
        <color theme="1"/>
        <rFont val="Times New Roman"/>
        <family val="1"/>
      </rPr>
      <t xml:space="preserve">  17(8): 735-747. doi:10.1615/IntJMedMushrooms.v17.i8.40</t>
    </r>
    <phoneticPr fontId="1" type="noConversion"/>
  </si>
  <si>
    <r>
      <rPr>
        <vertAlign val="superscript"/>
        <sz val="12"/>
        <color theme="1"/>
        <rFont val="Times New Roman"/>
        <family val="1"/>
      </rPr>
      <t xml:space="preserve">a </t>
    </r>
    <r>
      <rPr>
        <sz val="12"/>
        <color theme="1"/>
        <rFont val="Times New Roman"/>
        <family val="1"/>
      </rPr>
      <t xml:space="preserve">Andersen, M. R., Nielsen, M. L., and Nielsen, J. (2008). Metabolic model integration of the bibliome, genome, metabolome and reactome of </t>
    </r>
    <r>
      <rPr>
        <i/>
        <sz val="12"/>
        <color theme="1"/>
        <rFont val="Times New Roman"/>
        <family val="1"/>
      </rPr>
      <t>Aspergillus niger. Mol. Syst. Biol.</t>
    </r>
    <r>
      <rPr>
        <sz val="12"/>
        <color theme="1"/>
        <rFont val="Times New Roman"/>
        <family val="1"/>
      </rPr>
      <t xml:space="preserve"> 4, 178. doi: 10.1038/msb.2008.12</t>
    </r>
    <phoneticPr fontId="1" type="noConversion"/>
  </si>
  <si>
    <r>
      <t xml:space="preserve">Supplementary Table S1. Biomass composition of </t>
    </r>
    <r>
      <rPr>
        <b/>
        <i/>
        <sz val="16"/>
        <color theme="1"/>
        <rFont val="Times New Roman"/>
        <family val="1"/>
      </rPr>
      <t>Ganoderma lucidum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</si>
</sst>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charset val="134"/>
      <scheme val="minor"/>
    </font>
    <font>
      <sz val="9"/>
      <name val="Calibri"/>
      <family val="3"/>
      <charset val="134"/>
      <scheme val="minor"/>
    </font>
    <font>
      <b/>
      <sz val="12"/>
      <color theme="1"/>
      <name val="Times New Roman"/>
      <family val="1"/>
    </font>
    <font>
      <sz val="12"/>
      <color theme="1"/>
      <name val="Times New Roman"/>
      <family val="1"/>
    </font>
    <font>
      <vertAlign val="superscript"/>
      <sz val="12"/>
      <color theme="1"/>
      <name val="Times New Roman"/>
      <family val="1"/>
    </font>
    <font>
      <i/>
      <sz val="12"/>
      <color theme="1"/>
      <name val="Times New Roman"/>
      <family val="1"/>
    </font>
    <font>
      <b/>
      <sz val="16"/>
      <color theme="1"/>
      <name val="Times New Roman"/>
      <family val="1"/>
    </font>
    <font>
      <b/>
      <i/>
      <sz val="16"/>
      <color theme="1"/>
      <name val="Times New Roman"/>
      <family val="1"/>
    </font>
  </fonts>
  <fills count="2">
    <fill>
      <patternFill patternType="none"/>
    </fill>
    <fill>
      <patternFill patternType="gray125"/>
    </fill>
  </fills>
  <borders count="11">
    <border>
      <left/>
      <right/>
      <top/>
      <bottom/>
      <diagonal/>
    </border>
    <border>
      <left/>
      <right/>
      <top style="thick">
        <color rgb="FF1F497D"/>
      </top>
      <bottom style="medium">
        <color rgb="FF1F497D"/>
      </bottom>
      <diagonal/>
    </border>
    <border>
      <left/>
      <right/>
      <top/>
      <bottom style="thick">
        <color rgb="FF1F497D"/>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37">
    <xf numFmtId="0" fontId="0" fillId="0" borderId="0" xfId="0">
      <alignment vertical="center"/>
    </xf>
    <xf numFmtId="0" fontId="3" fillId="0" borderId="0" xfId="0" applyFont="1">
      <alignment vertical="center"/>
    </xf>
    <xf numFmtId="0" fontId="3" fillId="0" borderId="3" xfId="0" applyFont="1" applyBorder="1" applyAlignment="1">
      <alignment horizontal="left" vertical="center"/>
    </xf>
    <xf numFmtId="0" fontId="3" fillId="0" borderId="4" xfId="0" applyFont="1" applyBorder="1" applyAlignment="1">
      <alignment horizontal="right" vertical="center"/>
    </xf>
    <xf numFmtId="0" fontId="3" fillId="0" borderId="5" xfId="0" applyFont="1" applyBorder="1" applyAlignment="1">
      <alignment horizontal="right" vertical="center"/>
    </xf>
    <xf numFmtId="0" fontId="3" fillId="0" borderId="0" xfId="0" applyFont="1" applyAlignment="1">
      <alignment horizontal="right" vertical="center"/>
    </xf>
    <xf numFmtId="0" fontId="3" fillId="0" borderId="6" xfId="0" applyFont="1" applyBorder="1">
      <alignment vertical="center"/>
    </xf>
    <xf numFmtId="0" fontId="3" fillId="0" borderId="0"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3" fillId="0" borderId="10" xfId="0" applyFont="1" applyBorder="1">
      <alignment vertical="center"/>
    </xf>
    <xf numFmtId="0" fontId="3" fillId="0" borderId="0" xfId="0" applyFont="1" applyAlignment="1">
      <alignment vertical="center"/>
    </xf>
    <xf numFmtId="0" fontId="2" fillId="0" borderId="0" xfId="0" applyFont="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0" xfId="0" applyFont="1" applyBorder="1" applyAlignment="1">
      <alignment horizontal="right" vertical="center"/>
    </xf>
    <xf numFmtId="0" fontId="3" fillId="0" borderId="7" xfId="0" applyFont="1" applyBorder="1" applyAlignment="1">
      <alignment horizontal="right" vertical="center"/>
    </xf>
    <xf numFmtId="0" fontId="3" fillId="0" borderId="9" xfId="0" applyFont="1" applyBorder="1" applyAlignment="1">
      <alignment horizontal="right" vertical="center"/>
    </xf>
    <xf numFmtId="11" fontId="3" fillId="0" borderId="7" xfId="0" applyNumberFormat="1" applyFont="1" applyBorder="1">
      <alignment vertical="center"/>
    </xf>
    <xf numFmtId="11" fontId="3" fillId="0" borderId="10" xfId="0" applyNumberFormat="1" applyFont="1" applyBorder="1">
      <alignment vertical="center"/>
    </xf>
    <xf numFmtId="0" fontId="5" fillId="0" borderId="0" xfId="0" applyFont="1" applyBorder="1" applyAlignment="1">
      <alignment horizontal="right" vertical="center"/>
    </xf>
    <xf numFmtId="0" fontId="5" fillId="0" borderId="7" xfId="0" applyFont="1" applyBorder="1" applyAlignment="1">
      <alignment horizontal="right" vertical="center"/>
    </xf>
    <xf numFmtId="0" fontId="5" fillId="0" borderId="0" xfId="0" applyFont="1" applyAlignment="1">
      <alignment horizontal="right" vertical="center"/>
    </xf>
    <xf numFmtId="0" fontId="2" fillId="0" borderId="10" xfId="0" applyFont="1" applyBorder="1">
      <alignment vertical="center"/>
    </xf>
    <xf numFmtId="0" fontId="2" fillId="0" borderId="7" xfId="0" applyFont="1" applyBorder="1">
      <alignment vertical="center"/>
    </xf>
    <xf numFmtId="0" fontId="3" fillId="0" borderId="1" xfId="0" applyFont="1" applyBorder="1" applyAlignment="1">
      <alignment horizontal="justify" vertical="top" wrapText="1"/>
    </xf>
    <xf numFmtId="0" fontId="3" fillId="0" borderId="1" xfId="0" applyFont="1" applyBorder="1" applyAlignment="1">
      <alignment horizontal="center" vertical="top" wrapText="1"/>
    </xf>
    <xf numFmtId="0" fontId="3" fillId="0" borderId="0" xfId="0" applyFont="1" applyAlignment="1">
      <alignment horizontal="justify" vertical="top" wrapText="1"/>
    </xf>
    <xf numFmtId="0" fontId="3" fillId="0" borderId="0" xfId="0" applyFont="1" applyAlignment="1">
      <alignment horizontal="center" vertical="center"/>
    </xf>
    <xf numFmtId="0" fontId="3" fillId="0" borderId="2" xfId="0" applyFont="1" applyBorder="1" applyAlignment="1">
      <alignment horizontal="justify" vertical="top" wrapText="1"/>
    </xf>
    <xf numFmtId="0" fontId="3" fillId="0" borderId="2" xfId="0" applyFont="1" applyBorder="1" applyAlignment="1">
      <alignment horizontal="center" vertical="top" wrapText="1"/>
    </xf>
    <xf numFmtId="0" fontId="6" fillId="0" borderId="0" xfId="0" applyFont="1" applyAlignment="1">
      <alignment horizontal="left" vertical="center"/>
    </xf>
    <xf numFmtId="0" fontId="2" fillId="0" borderId="0" xfId="0" applyFont="1" applyAlignment="1">
      <alignment horizontal="left" vertical="center"/>
    </xf>
    <xf numFmtId="0" fontId="3" fillId="0" borderId="3" xfId="0" applyFont="1" applyBorder="1" applyAlignment="1">
      <alignment horizontal="left" vertical="center"/>
    </xf>
    <xf numFmtId="0" fontId="3" fillId="0" borderId="6"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39"/>
  <sheetViews>
    <sheetView tabSelected="1" workbookViewId="0">
      <selection activeCell="F8" sqref="F8"/>
    </sheetView>
  </sheetViews>
  <sheetFormatPr defaultColWidth="8.85546875" defaultRowHeight="15.75"/>
  <cols>
    <col min="1" max="1" width="9" style="1"/>
    <col min="2" max="2" width="19.28515625" style="1" customWidth="1"/>
    <col min="3" max="3" width="22.42578125" style="1" customWidth="1"/>
    <col min="4" max="4" width="27.42578125" style="1" customWidth="1"/>
    <col min="5" max="5" width="20" style="1" customWidth="1"/>
    <col min="6" max="6" width="18.28515625" style="1" customWidth="1"/>
    <col min="7" max="7" width="19.7109375" style="1" customWidth="1"/>
    <col min="8" max="8" width="23.140625" style="1" customWidth="1"/>
    <col min="9" max="9" width="13.42578125" style="1" customWidth="1"/>
    <col min="10" max="10" width="13.140625" style="1" customWidth="1"/>
    <col min="11" max="11" width="13.28515625" style="1" customWidth="1"/>
    <col min="12" max="12" width="13.42578125" style="1" customWidth="1"/>
    <col min="13" max="13" width="13" style="1" customWidth="1"/>
    <col min="14" max="14" width="12.85546875" style="1" customWidth="1"/>
    <col min="15" max="15" width="9" style="1"/>
    <col min="16" max="16384" width="8.85546875" style="1"/>
  </cols>
  <sheetData>
    <row r="1" spans="2:5" ht="13.9" customHeight="1">
      <c r="B1" s="33" t="s">
        <v>222</v>
      </c>
      <c r="C1" s="33"/>
      <c r="D1" s="33"/>
      <c r="E1" s="33"/>
    </row>
    <row r="2" spans="2:5" ht="13.9" customHeight="1">
      <c r="B2" s="33"/>
      <c r="C2" s="33"/>
      <c r="D2" s="33"/>
      <c r="E2" s="33"/>
    </row>
    <row r="3" spans="2:5" ht="16.5" thickBot="1"/>
    <row r="4" spans="2:5" s="5" customFormat="1">
      <c r="B4" s="2" t="s">
        <v>0</v>
      </c>
      <c r="C4" s="3" t="s">
        <v>1</v>
      </c>
      <c r="D4" s="4" t="s">
        <v>2</v>
      </c>
    </row>
    <row r="5" spans="2:5">
      <c r="B5" s="6" t="s">
        <v>158</v>
      </c>
      <c r="C5" s="7">
        <v>8.33</v>
      </c>
      <c r="D5" s="8">
        <v>8.5088561564076883</v>
      </c>
    </row>
    <row r="6" spans="2:5">
      <c r="B6" s="6" t="s">
        <v>3</v>
      </c>
      <c r="C6" s="7">
        <v>34.020000000000003</v>
      </c>
      <c r="D6" s="8">
        <v>34.750454554740649</v>
      </c>
    </row>
    <row r="7" spans="2:5">
      <c r="B7" s="6" t="s">
        <v>159</v>
      </c>
      <c r="C7" s="7">
        <v>9.39</v>
      </c>
      <c r="D7" s="8">
        <v>9.5916157633455228</v>
      </c>
    </row>
    <row r="8" spans="2:5" ht="18.75">
      <c r="B8" s="6" t="s">
        <v>179</v>
      </c>
      <c r="C8" s="7">
        <v>26.02</v>
      </c>
      <c r="D8" s="8">
        <v>26.5786839363419</v>
      </c>
    </row>
    <row r="9" spans="2:5">
      <c r="B9" s="6" t="s">
        <v>4</v>
      </c>
      <c r="C9" s="7">
        <v>7.6</v>
      </c>
      <c r="D9" s="8">
        <v>7.7631820874788033</v>
      </c>
    </row>
    <row r="10" spans="2:5" ht="18.75">
      <c r="B10" s="6" t="s">
        <v>180</v>
      </c>
      <c r="C10" s="7">
        <v>0.24399999999999999</v>
      </c>
      <c r="D10" s="8">
        <v>0.24923900386116157</v>
      </c>
    </row>
    <row r="11" spans="2:5" ht="18.75">
      <c r="B11" s="6" t="s">
        <v>181</v>
      </c>
      <c r="C11" s="7">
        <v>1.8140000000000001</v>
      </c>
      <c r="D11" s="8">
        <v>1.8529489877219145</v>
      </c>
    </row>
    <row r="12" spans="2:5" ht="18.75">
      <c r="B12" s="6" t="s">
        <v>182</v>
      </c>
      <c r="C12" s="7">
        <v>9.14</v>
      </c>
      <c r="D12" s="8">
        <v>9.3362479315205622</v>
      </c>
    </row>
    <row r="13" spans="2:5" ht="18.75">
      <c r="B13" s="6" t="s">
        <v>183</v>
      </c>
      <c r="C13" s="7">
        <v>1.34</v>
      </c>
      <c r="D13" s="8">
        <v>1.3687715785817891</v>
      </c>
    </row>
    <row r="14" spans="2:5" ht="16.5" thickBot="1">
      <c r="B14" s="9" t="s">
        <v>5</v>
      </c>
      <c r="C14" s="10">
        <v>97.89800000000001</v>
      </c>
      <c r="D14" s="11">
        <v>100</v>
      </c>
    </row>
    <row r="15" spans="2:5" ht="18.75">
      <c r="B15" s="1" t="s">
        <v>184</v>
      </c>
    </row>
    <row r="16" spans="2:5" ht="18.75">
      <c r="B16" s="1" t="s">
        <v>185</v>
      </c>
    </row>
    <row r="17" spans="2:6" ht="18.75">
      <c r="B17" s="1" t="s">
        <v>186</v>
      </c>
    </row>
    <row r="18" spans="2:6" ht="18.75">
      <c r="B18" s="1" t="s">
        <v>213</v>
      </c>
    </row>
    <row r="20" spans="2:6" ht="16.5" thickBot="1"/>
    <row r="21" spans="2:6" s="5" customFormat="1" ht="18.75">
      <c r="B21" s="2" t="s">
        <v>6</v>
      </c>
      <c r="C21" s="3" t="s">
        <v>161</v>
      </c>
      <c r="D21" s="3" t="s">
        <v>187</v>
      </c>
      <c r="E21" s="3" t="s">
        <v>188</v>
      </c>
      <c r="F21" s="4" t="s">
        <v>162</v>
      </c>
    </row>
    <row r="22" spans="2:6">
      <c r="B22" s="6" t="s">
        <v>7</v>
      </c>
      <c r="C22" s="7">
        <v>1.9520900000000001</v>
      </c>
      <c r="D22" s="7">
        <v>89.093199999999996</v>
      </c>
      <c r="E22" s="7">
        <v>71.0779</v>
      </c>
      <c r="F22" s="8">
        <v>0.27464092200000001</v>
      </c>
    </row>
    <row r="23" spans="2:6">
      <c r="B23" s="6" t="s">
        <v>8</v>
      </c>
      <c r="C23" s="7">
        <v>1.7520249999999999</v>
      </c>
      <c r="D23" s="7">
        <v>174.20099999999999</v>
      </c>
      <c r="E23" s="7">
        <v>156.1857</v>
      </c>
      <c r="F23" s="8">
        <v>0.112175763</v>
      </c>
    </row>
    <row r="24" spans="2:6" ht="18.75">
      <c r="B24" s="6" t="s">
        <v>189</v>
      </c>
      <c r="C24" s="7">
        <v>0.91476396999999998</v>
      </c>
      <c r="D24" s="7">
        <v>132.11789999999999</v>
      </c>
      <c r="E24" s="7">
        <v>114.1026</v>
      </c>
      <c r="F24" s="8">
        <v>8.0170324000000001E-2</v>
      </c>
    </row>
    <row r="25" spans="2:6">
      <c r="B25" s="6" t="s">
        <v>9</v>
      </c>
      <c r="C25" s="7">
        <v>2.5924299999999998</v>
      </c>
      <c r="D25" s="7">
        <v>133.1027</v>
      </c>
      <c r="E25" s="7">
        <v>115.0874</v>
      </c>
      <c r="F25" s="8">
        <v>0.2252575</v>
      </c>
    </row>
    <row r="26" spans="2:6">
      <c r="B26" s="6" t="s">
        <v>10</v>
      </c>
      <c r="C26" s="7">
        <v>0.1235373</v>
      </c>
      <c r="D26" s="7">
        <v>121.15819999999999</v>
      </c>
      <c r="E26" s="7">
        <v>103.1429</v>
      </c>
      <c r="F26" s="8">
        <v>1.1977296E-2</v>
      </c>
    </row>
    <row r="27" spans="2:6" ht="18.75">
      <c r="B27" s="6" t="s">
        <v>190</v>
      </c>
      <c r="C27" s="7">
        <v>1.1854705800000001</v>
      </c>
      <c r="D27" s="7">
        <v>146.14449999999999</v>
      </c>
      <c r="E27" s="7">
        <v>128.1292</v>
      </c>
      <c r="F27" s="8">
        <v>9.2521529000000005E-2</v>
      </c>
    </row>
    <row r="28" spans="2:6">
      <c r="B28" s="6" t="s">
        <v>11</v>
      </c>
      <c r="C28" s="7">
        <v>4.0851249999999997</v>
      </c>
      <c r="D28" s="7">
        <v>147.1293</v>
      </c>
      <c r="E28" s="7">
        <v>129.114</v>
      </c>
      <c r="F28" s="8">
        <v>0.31639675</v>
      </c>
    </row>
    <row r="29" spans="2:6">
      <c r="B29" s="6" t="s">
        <v>12</v>
      </c>
      <c r="C29" s="7">
        <v>1.505395</v>
      </c>
      <c r="D29" s="7">
        <v>75.066599999999994</v>
      </c>
      <c r="E29" s="7">
        <v>57.051299999999998</v>
      </c>
      <c r="F29" s="8">
        <v>0.26386690600000001</v>
      </c>
    </row>
    <row r="30" spans="2:6">
      <c r="B30" s="6" t="s">
        <v>13</v>
      </c>
      <c r="C30" s="7">
        <v>0.92262750000000004</v>
      </c>
      <c r="D30" s="7">
        <v>155.15459999999999</v>
      </c>
      <c r="E30" s="7">
        <v>137.13929999999999</v>
      </c>
      <c r="F30" s="8">
        <v>6.7276666999999998E-2</v>
      </c>
    </row>
    <row r="31" spans="2:6">
      <c r="B31" s="6" t="s">
        <v>14</v>
      </c>
      <c r="C31" s="7">
        <v>1.3924049999999999</v>
      </c>
      <c r="D31" s="7">
        <v>131.1729</v>
      </c>
      <c r="E31" s="7">
        <v>113.1576</v>
      </c>
      <c r="F31" s="8">
        <v>0.123050065</v>
      </c>
    </row>
    <row r="32" spans="2:6">
      <c r="B32" s="6" t="s">
        <v>15</v>
      </c>
      <c r="C32" s="7">
        <v>1.82342</v>
      </c>
      <c r="D32" s="7">
        <v>131.1729</v>
      </c>
      <c r="E32" s="7">
        <v>113.1576</v>
      </c>
      <c r="F32" s="8">
        <v>0.16113986199999999</v>
      </c>
    </row>
    <row r="33" spans="2:6">
      <c r="B33" s="6" t="s">
        <v>16</v>
      </c>
      <c r="C33" s="7">
        <v>1.6148450000000001</v>
      </c>
      <c r="D33" s="7">
        <v>146.1876</v>
      </c>
      <c r="E33" s="7">
        <v>128.17230000000001</v>
      </c>
      <c r="F33" s="8">
        <v>0.12599017100000001</v>
      </c>
    </row>
    <row r="34" spans="2:6">
      <c r="B34" s="6" t="s">
        <v>17</v>
      </c>
      <c r="C34" s="7">
        <v>0.72109299999999998</v>
      </c>
      <c r="D34" s="7">
        <v>149.21129999999999</v>
      </c>
      <c r="E34" s="7">
        <v>131.196</v>
      </c>
      <c r="F34" s="8">
        <v>5.4963032000000002E-2</v>
      </c>
    </row>
    <row r="35" spans="2:6">
      <c r="B35" s="6" t="s">
        <v>18</v>
      </c>
      <c r="C35" s="7">
        <v>1.3728</v>
      </c>
      <c r="D35" s="7">
        <v>165.1891</v>
      </c>
      <c r="E35" s="7">
        <v>147.1738</v>
      </c>
      <c r="F35" s="8">
        <v>9.3277472E-2</v>
      </c>
    </row>
    <row r="36" spans="2:6">
      <c r="B36" s="6" t="s">
        <v>19</v>
      </c>
      <c r="C36" s="7">
        <v>1.2584150000000001</v>
      </c>
      <c r="D36" s="7">
        <v>115.1305</v>
      </c>
      <c r="E36" s="7">
        <v>97.115200000000002</v>
      </c>
      <c r="F36" s="8">
        <v>0.12957961300000001</v>
      </c>
    </row>
    <row r="37" spans="2:6">
      <c r="B37" s="6" t="s">
        <v>20</v>
      </c>
      <c r="C37" s="7">
        <v>1.12476</v>
      </c>
      <c r="D37" s="7">
        <v>105.0926</v>
      </c>
      <c r="E37" s="7">
        <v>87.077299999999994</v>
      </c>
      <c r="F37" s="8">
        <v>0.12916799200000001</v>
      </c>
    </row>
    <row r="38" spans="2:6">
      <c r="B38" s="6" t="s">
        <v>21</v>
      </c>
      <c r="C38" s="7">
        <v>1.1815899999999999</v>
      </c>
      <c r="D38" s="7">
        <v>119.11920000000001</v>
      </c>
      <c r="E38" s="7">
        <v>101.1039</v>
      </c>
      <c r="F38" s="8">
        <v>0.11686888400000001</v>
      </c>
    </row>
    <row r="39" spans="2:6">
      <c r="B39" s="6" t="s">
        <v>22</v>
      </c>
      <c r="C39" s="7">
        <v>0.4475035</v>
      </c>
      <c r="D39" s="7">
        <v>204.2252</v>
      </c>
      <c r="E39" s="7">
        <v>186.2099</v>
      </c>
      <c r="F39" s="8">
        <v>2.4032207999999999E-2</v>
      </c>
    </row>
    <row r="40" spans="2:6">
      <c r="B40" s="6" t="s">
        <v>23</v>
      </c>
      <c r="C40" s="7">
        <v>0.83462999999999998</v>
      </c>
      <c r="D40" s="7">
        <v>181.1885</v>
      </c>
      <c r="E40" s="7">
        <v>163.17320000000001</v>
      </c>
      <c r="F40" s="8">
        <v>5.1149944000000003E-2</v>
      </c>
    </row>
    <row r="41" spans="2:6" ht="16.5" thickBot="1">
      <c r="B41" s="9" t="s">
        <v>24</v>
      </c>
      <c r="C41" s="10">
        <v>1.9033500000000001</v>
      </c>
      <c r="D41" s="10">
        <v>117.1463</v>
      </c>
      <c r="E41" s="10">
        <v>99.131</v>
      </c>
      <c r="F41" s="11">
        <v>0.19200351099999999</v>
      </c>
    </row>
    <row r="42" spans="2:6" ht="18.75">
      <c r="B42" s="12" t="s">
        <v>191</v>
      </c>
    </row>
    <row r="43" spans="2:6" ht="18.75">
      <c r="B43" s="12" t="s">
        <v>192</v>
      </c>
    </row>
    <row r="44" spans="2:6" ht="18.75">
      <c r="B44" s="12" t="s">
        <v>193</v>
      </c>
    </row>
    <row r="45" spans="2:6">
      <c r="B45" s="13" t="s">
        <v>126</v>
      </c>
    </row>
    <row r="46" spans="2:6" ht="16.5" thickBot="1"/>
    <row r="47" spans="2:6" ht="18.75">
      <c r="B47" s="14" t="s">
        <v>194</v>
      </c>
      <c r="C47" s="15">
        <v>55.9</v>
      </c>
      <c r="D47" s="15"/>
      <c r="E47" s="15"/>
      <c r="F47" s="16"/>
    </row>
    <row r="48" spans="2:6">
      <c r="B48" s="6" t="s">
        <v>101</v>
      </c>
      <c r="C48" s="17" t="s">
        <v>25</v>
      </c>
      <c r="D48" s="17" t="s">
        <v>26</v>
      </c>
      <c r="E48" s="7" t="s">
        <v>174</v>
      </c>
      <c r="F48" s="18" t="s">
        <v>163</v>
      </c>
    </row>
    <row r="49" spans="2:6">
      <c r="B49" s="6" t="s">
        <v>27</v>
      </c>
      <c r="C49" s="7">
        <v>0.2205</v>
      </c>
      <c r="D49" s="7">
        <v>331.22179999999997</v>
      </c>
      <c r="E49" s="7">
        <v>313.17049999999995</v>
      </c>
      <c r="F49" s="8">
        <v>1.7788956128356468E-3</v>
      </c>
    </row>
    <row r="50" spans="2:6">
      <c r="B50" s="6" t="s">
        <v>28</v>
      </c>
      <c r="C50" s="7">
        <v>0.2205</v>
      </c>
      <c r="D50" s="7">
        <v>322.20850000000002</v>
      </c>
      <c r="E50" s="7">
        <v>304.15719999999999</v>
      </c>
      <c r="F50" s="8">
        <v>1.7788956128356468E-3</v>
      </c>
    </row>
    <row r="51" spans="2:6">
      <c r="B51" s="6" t="s">
        <v>29</v>
      </c>
      <c r="C51" s="7">
        <v>0.27950000000000003</v>
      </c>
      <c r="D51" s="7">
        <v>307.19709999999998</v>
      </c>
      <c r="E51" s="7">
        <v>289.14579999999995</v>
      </c>
      <c r="F51" s="8">
        <v>2.2548812870184275E-3</v>
      </c>
    </row>
    <row r="52" spans="2:6">
      <c r="B52" s="6" t="s">
        <v>30</v>
      </c>
      <c r="C52" s="7">
        <v>0.27950000000000003</v>
      </c>
      <c r="D52" s="7">
        <v>347.22120000000001</v>
      </c>
      <c r="E52" s="7">
        <v>329.16989999999998</v>
      </c>
      <c r="F52" s="8">
        <v>2.2548812870184275E-3</v>
      </c>
    </row>
    <row r="53" spans="2:6" ht="16.5" thickBot="1">
      <c r="B53" s="9" t="s">
        <v>31</v>
      </c>
      <c r="C53" s="10"/>
      <c r="D53" s="10"/>
      <c r="E53" s="10">
        <v>308.93999599999995</v>
      </c>
      <c r="F53" s="11">
        <v>8.0675537997081485E-3</v>
      </c>
    </row>
    <row r="54" spans="2:6" ht="18.75">
      <c r="B54" s="1" t="s">
        <v>216</v>
      </c>
    </row>
    <row r="55" spans="2:6">
      <c r="B55" s="13" t="s">
        <v>127</v>
      </c>
    </row>
    <row r="56" spans="2:6" ht="16.5" thickBot="1"/>
    <row r="57" spans="2:6" s="5" customFormat="1" ht="18.75">
      <c r="B57" s="14" t="s">
        <v>195</v>
      </c>
      <c r="C57" s="3" t="s">
        <v>32</v>
      </c>
      <c r="D57" s="3" t="s">
        <v>26</v>
      </c>
      <c r="E57" s="3" t="s">
        <v>172</v>
      </c>
      <c r="F57" s="4" t="s">
        <v>163</v>
      </c>
    </row>
    <row r="58" spans="2:6">
      <c r="B58" s="6" t="s">
        <v>33</v>
      </c>
      <c r="C58" s="7">
        <v>0.20898557000000001</v>
      </c>
      <c r="D58" s="7">
        <v>347.22120000000001</v>
      </c>
      <c r="E58" s="7">
        <v>329.16989999999998</v>
      </c>
      <c r="F58" s="8">
        <v>1.2045699316373346E-2</v>
      </c>
    </row>
    <row r="59" spans="2:6">
      <c r="B59" s="6" t="s">
        <v>34</v>
      </c>
      <c r="C59" s="7">
        <v>0.201043834</v>
      </c>
      <c r="D59" s="7">
        <v>324.18130000000002</v>
      </c>
      <c r="E59" s="7">
        <v>306.13</v>
      </c>
      <c r="F59" s="8">
        <v>1.1587946353305045E-2</v>
      </c>
    </row>
    <row r="60" spans="2:6">
      <c r="B60" s="6" t="s">
        <v>35</v>
      </c>
      <c r="C60" s="7">
        <v>0.31235295499999999</v>
      </c>
      <c r="D60" s="7">
        <v>323.19650000000001</v>
      </c>
      <c r="E60" s="7">
        <v>305.14519999999999</v>
      </c>
      <c r="F60" s="8">
        <v>1.8003682151407366E-2</v>
      </c>
    </row>
    <row r="61" spans="2:6">
      <c r="B61" s="6" t="s">
        <v>36</v>
      </c>
      <c r="C61" s="7">
        <v>0.27761764100000003</v>
      </c>
      <c r="D61" s="7">
        <v>363.22059999999999</v>
      </c>
      <c r="E61" s="7">
        <v>345.16929999999996</v>
      </c>
      <c r="F61" s="8">
        <v>1.6001576704108716E-2</v>
      </c>
    </row>
    <row r="62" spans="2:6" ht="16.5" thickBot="1">
      <c r="B62" s="9" t="s">
        <v>37</v>
      </c>
      <c r="C62" s="10"/>
      <c r="D62" s="10"/>
      <c r="E62" s="10">
        <v>321.47539981645031</v>
      </c>
      <c r="F62" s="11">
        <v>5.7638904525194469E-2</v>
      </c>
    </row>
    <row r="63" spans="2:6" ht="18.75">
      <c r="B63" s="1" t="s">
        <v>196</v>
      </c>
    </row>
    <row r="64" spans="2:6">
      <c r="B64" s="13" t="s">
        <v>128</v>
      </c>
    </row>
    <row r="65" spans="2:13" ht="16.5" thickBot="1"/>
    <row r="66" spans="2:13">
      <c r="B66" s="14" t="s">
        <v>38</v>
      </c>
      <c r="C66" s="3" t="s">
        <v>66</v>
      </c>
      <c r="D66" s="3" t="s">
        <v>173</v>
      </c>
      <c r="E66" s="3" t="s">
        <v>69</v>
      </c>
      <c r="F66" s="3" t="s">
        <v>51</v>
      </c>
      <c r="G66" s="3" t="s">
        <v>70</v>
      </c>
      <c r="H66" s="16" t="s">
        <v>67</v>
      </c>
      <c r="I66" s="5"/>
      <c r="J66" s="5"/>
      <c r="K66" s="5"/>
      <c r="L66" s="5"/>
      <c r="M66" s="5"/>
    </row>
    <row r="67" spans="2:13">
      <c r="B67" s="6" t="s">
        <v>50</v>
      </c>
      <c r="C67" s="7">
        <v>0.35</v>
      </c>
      <c r="D67" s="7">
        <v>227.363</v>
      </c>
      <c r="E67" s="7">
        <v>1.317347286189545E-4</v>
      </c>
      <c r="F67" s="7">
        <f t="shared" ref="F67:F81" si="0">G67/$G$82</f>
        <v>4.5155973476434953E-3</v>
      </c>
      <c r="G67" s="7">
        <v>5.7940266718399438E-4</v>
      </c>
      <c r="H67" s="8">
        <f>D67*F67</f>
        <v>1.0266797597522681</v>
      </c>
    </row>
    <row r="68" spans="2:13">
      <c r="B68" s="6" t="s">
        <v>49</v>
      </c>
      <c r="C68" s="7">
        <v>0.79</v>
      </c>
      <c r="D68" s="7">
        <v>241.3896</v>
      </c>
      <c r="E68" s="7">
        <v>2.9841963067514743E-4</v>
      </c>
      <c r="F68" s="7">
        <f t="shared" si="0"/>
        <v>9.6348188286467292E-3</v>
      </c>
      <c r="G68" s="7">
        <v>1.236257198633029E-3</v>
      </c>
      <c r="H68" s="8">
        <f t="shared" ref="H68:H81" si="1">D68*F68</f>
        <v>2.3257450631195025</v>
      </c>
    </row>
    <row r="69" spans="2:13">
      <c r="B69" s="6" t="s">
        <v>40</v>
      </c>
      <c r="C69" s="7">
        <v>14.02</v>
      </c>
      <c r="D69" s="7">
        <v>255.4162</v>
      </c>
      <c r="E69" s="7">
        <v>5.3131114406547823E-3</v>
      </c>
      <c r="F69" s="7">
        <f t="shared" si="0"/>
        <v>0.16211948111818325</v>
      </c>
      <c r="G69" s="7">
        <v>2.0801779372861949E-2</v>
      </c>
      <c r="H69" s="8">
        <f t="shared" si="1"/>
        <v>41.40794181317812</v>
      </c>
    </row>
    <row r="70" spans="2:13">
      <c r="B70" s="6" t="s">
        <v>41</v>
      </c>
      <c r="C70" s="7">
        <v>1.96</v>
      </c>
      <c r="D70" s="7">
        <v>253.40029999999999</v>
      </c>
      <c r="E70" s="7">
        <v>7.4244615231622453E-4</v>
      </c>
      <c r="F70" s="7">
        <f t="shared" si="0"/>
        <v>2.2834555151650671E-2</v>
      </c>
      <c r="G70" s="7">
        <v>2.9299339910656163E-3</v>
      </c>
      <c r="H70" s="8">
        <f t="shared" si="1"/>
        <v>5.7862831257948253</v>
      </c>
    </row>
    <row r="71" spans="2:13">
      <c r="B71" s="6" t="s">
        <v>52</v>
      </c>
      <c r="C71" s="7">
        <v>0.1</v>
      </c>
      <c r="D71" s="7">
        <v>251.3844</v>
      </c>
      <c r="E71" s="7">
        <v>3.7862900022788167E-5</v>
      </c>
      <c r="F71" s="7">
        <f t="shared" si="0"/>
        <v>1.1738436918867392E-3</v>
      </c>
      <c r="G71" s="7">
        <v>1.5061754039943676E-4</v>
      </c>
      <c r="H71" s="8">
        <f t="shared" si="1"/>
        <v>0.29508599217873283</v>
      </c>
    </row>
    <row r="72" spans="2:13">
      <c r="B72" s="6" t="s">
        <v>53</v>
      </c>
      <c r="C72" s="7">
        <v>0.75</v>
      </c>
      <c r="D72" s="7">
        <v>269.44279999999998</v>
      </c>
      <c r="E72" s="7">
        <v>2.8504984398546626E-4</v>
      </c>
      <c r="F72" s="7">
        <f t="shared" si="0"/>
        <v>8.2449686443585354E-3</v>
      </c>
      <c r="G72" s="7">
        <v>1.0579235604084008E-3</v>
      </c>
      <c r="H72" s="8">
        <f t="shared" si="1"/>
        <v>2.2215474374481676</v>
      </c>
    </row>
    <row r="73" spans="2:13">
      <c r="B73" s="6" t="s">
        <v>42</v>
      </c>
      <c r="C73" s="7">
        <v>3.1</v>
      </c>
      <c r="D73" s="7">
        <v>283.46929999999998</v>
      </c>
      <c r="E73" s="7">
        <v>1.181295210235392E-3</v>
      </c>
      <c r="F73" s="7">
        <f t="shared" si="0"/>
        <v>3.2477839478413761E-2</v>
      </c>
      <c r="G73" s="7">
        <v>4.1672774097067733E-3</v>
      </c>
      <c r="H73" s="8">
        <f t="shared" si="1"/>
        <v>9.2064704224583132</v>
      </c>
    </row>
    <row r="74" spans="2:13">
      <c r="B74" s="6" t="s">
        <v>43</v>
      </c>
      <c r="C74" s="7">
        <v>9.8699999999999992</v>
      </c>
      <c r="D74" s="7">
        <v>281.45350000000002</v>
      </c>
      <c r="E74" s="7">
        <v>3.7597352822293386E-3</v>
      </c>
      <c r="F74" s="7">
        <f t="shared" si="0"/>
        <v>0.1041082948643003</v>
      </c>
      <c r="G74" s="7">
        <v>1.3358282210842424E-2</v>
      </c>
      <c r="H74" s="8">
        <f t="shared" si="1"/>
        <v>29.301643968589346</v>
      </c>
    </row>
    <row r="75" spans="2:13">
      <c r="B75" s="6" t="s">
        <v>44</v>
      </c>
      <c r="C75" s="7">
        <v>60.21</v>
      </c>
      <c r="D75" s="7">
        <v>279.43759999999997</v>
      </c>
      <c r="E75" s="7">
        <v>2.2927140819324909E-2</v>
      </c>
      <c r="F75" s="7">
        <f t="shared" si="0"/>
        <v>0.63943996325454144</v>
      </c>
      <c r="G75" s="7">
        <v>8.2047443934978356E-2</v>
      </c>
      <c r="H75" s="8">
        <f t="shared" si="1"/>
        <v>178.68356867593724</v>
      </c>
    </row>
    <row r="76" spans="2:13">
      <c r="B76" s="6" t="s">
        <v>45</v>
      </c>
      <c r="C76" s="7">
        <v>0.61</v>
      </c>
      <c r="D76" s="7">
        <v>277.42169999999999</v>
      </c>
      <c r="E76" s="7">
        <v>2.3219347598405364E-4</v>
      </c>
      <c r="F76" s="7">
        <f t="shared" si="0"/>
        <v>6.5229538149742241E-3</v>
      </c>
      <c r="G76" s="7">
        <v>8.3696940788717555E-4</v>
      </c>
      <c r="H76" s="8">
        <f t="shared" si="1"/>
        <v>1.8096089363716346</v>
      </c>
    </row>
    <row r="77" spans="2:13">
      <c r="B77" s="6" t="s">
        <v>46</v>
      </c>
      <c r="C77" s="7">
        <v>0.09</v>
      </c>
      <c r="D77" s="7">
        <v>311.52249999999998</v>
      </c>
      <c r="E77" s="7">
        <v>3.2215120971373553E-5</v>
      </c>
      <c r="F77" s="7">
        <f t="shared" si="0"/>
        <v>8.0594437079811255E-4</v>
      </c>
      <c r="G77" s="7">
        <v>1.03411859404613E-4</v>
      </c>
      <c r="H77" s="8">
        <f t="shared" si="1"/>
        <v>0.25106980525195499</v>
      </c>
    </row>
    <row r="78" spans="2:13">
      <c r="B78" s="6" t="s">
        <v>54</v>
      </c>
      <c r="C78" s="7">
        <v>0.18</v>
      </c>
      <c r="D78" s="7">
        <v>307.4907</v>
      </c>
      <c r="E78" s="7">
        <v>6.886228336477192E-5</v>
      </c>
      <c r="F78" s="7">
        <f t="shared" si="0"/>
        <v>1.7453565218963579E-3</v>
      </c>
      <c r="G78" s="7">
        <v>2.2394915802257406E-4</v>
      </c>
      <c r="H78" s="8">
        <f t="shared" si="1"/>
        <v>0.53668089866747648</v>
      </c>
    </row>
    <row r="79" spans="2:13">
      <c r="B79" s="6" t="s">
        <v>68</v>
      </c>
      <c r="C79" s="7">
        <v>0.27</v>
      </c>
      <c r="D79" s="7">
        <v>305.47489999999999</v>
      </c>
      <c r="E79" s="7">
        <v>7.6604695069411655E-5</v>
      </c>
      <c r="F79" s="7">
        <f t="shared" si="0"/>
        <v>1.9544050496459091E-3</v>
      </c>
      <c r="G79" s="7">
        <v>2.5077246958559162E-4</v>
      </c>
      <c r="H79" s="8">
        <f t="shared" si="1"/>
        <v>0.59702168710007908</v>
      </c>
    </row>
    <row r="80" spans="2:13">
      <c r="B80" s="6" t="s">
        <v>47</v>
      </c>
      <c r="C80" s="7">
        <v>0.14000000000000001</v>
      </c>
      <c r="D80" s="7">
        <v>339.57569999999998</v>
      </c>
      <c r="E80" s="7">
        <v>5.3796497214396681E-5</v>
      </c>
      <c r="F80" s="7">
        <f t="shared" si="0"/>
        <v>1.2346734618185423E-3</v>
      </c>
      <c r="G80" s="7">
        <v>1.5842269401019179E-4</v>
      </c>
      <c r="H80" s="8">
        <f t="shared" si="1"/>
        <v>0.41926510506845477</v>
      </c>
    </row>
    <row r="81" spans="2:8">
      <c r="B81" s="6" t="s">
        <v>48</v>
      </c>
      <c r="C81" s="7">
        <v>0.39</v>
      </c>
      <c r="D81" s="7">
        <v>367.62880000000001</v>
      </c>
      <c r="E81" s="7">
        <v>1.5034808585997589E-4</v>
      </c>
      <c r="F81" s="7">
        <f t="shared" si="0"/>
        <v>3.1873011238370014E-3</v>
      </c>
      <c r="G81" s="7">
        <v>4.0896710448141136E-4</v>
      </c>
      <c r="H81" s="8">
        <f t="shared" si="1"/>
        <v>1.1717436873948484</v>
      </c>
    </row>
    <row r="82" spans="2:8" ht="16.5" thickBot="1">
      <c r="B82" s="9" t="s">
        <v>55</v>
      </c>
      <c r="C82" s="10">
        <v>92.83</v>
      </c>
      <c r="D82" s="10"/>
      <c r="E82" s="10">
        <v>3.5290816000000003E-2</v>
      </c>
      <c r="F82" s="10">
        <v>0.99999999699999997</v>
      </c>
      <c r="G82" s="10">
        <v>0.12831141099999999</v>
      </c>
      <c r="H82" s="11">
        <v>275.04035640000001</v>
      </c>
    </row>
    <row r="83" spans="2:8">
      <c r="B83" s="13" t="s">
        <v>102</v>
      </c>
    </row>
    <row r="84" spans="2:8">
      <c r="B84" s="13" t="s">
        <v>148</v>
      </c>
    </row>
    <row r="85" spans="2:8" ht="16.5" thickBot="1"/>
    <row r="86" spans="2:8" ht="18.75">
      <c r="B86" s="14" t="s">
        <v>197</v>
      </c>
      <c r="C86" s="16" t="s">
        <v>57</v>
      </c>
    </row>
    <row r="87" spans="2:8">
      <c r="B87" s="6" t="s">
        <v>58</v>
      </c>
      <c r="C87" s="8">
        <v>68.099999999999994</v>
      </c>
    </row>
    <row r="88" spans="2:8">
      <c r="B88" s="6" t="s">
        <v>59</v>
      </c>
      <c r="C88" s="8">
        <v>26</v>
      </c>
    </row>
    <row r="89" spans="2:8">
      <c r="B89" s="6" t="s">
        <v>60</v>
      </c>
      <c r="C89" s="8">
        <v>5.9</v>
      </c>
    </row>
    <row r="90" spans="2:8" ht="16.5" thickBot="1">
      <c r="B90" s="9" t="s">
        <v>5</v>
      </c>
      <c r="C90" s="11">
        <v>100</v>
      </c>
    </row>
    <row r="91" spans="2:8" ht="18.75">
      <c r="B91" s="1" t="s">
        <v>214</v>
      </c>
    </row>
    <row r="93" spans="2:8" ht="16.5" thickBot="1"/>
    <row r="94" spans="2:8">
      <c r="B94" s="14" t="s">
        <v>61</v>
      </c>
      <c r="C94" s="16" t="s">
        <v>62</v>
      </c>
    </row>
    <row r="95" spans="2:8" ht="18.75">
      <c r="B95" s="6" t="s">
        <v>198</v>
      </c>
      <c r="C95" s="8">
        <v>92.17</v>
      </c>
    </row>
    <row r="96" spans="2:8" ht="18.75">
      <c r="B96" s="6" t="s">
        <v>199</v>
      </c>
      <c r="C96" s="8">
        <v>0.16</v>
      </c>
    </row>
    <row r="97" spans="2:5" ht="18.75">
      <c r="B97" s="6" t="s">
        <v>200</v>
      </c>
      <c r="C97" s="8">
        <v>4.53</v>
      </c>
    </row>
    <row r="98" spans="2:5" ht="18.75">
      <c r="B98" s="6" t="s">
        <v>201</v>
      </c>
      <c r="C98" s="8">
        <v>0.41</v>
      </c>
    </row>
    <row r="99" spans="2:5" ht="16.5" thickBot="1">
      <c r="B99" s="9" t="s">
        <v>63</v>
      </c>
      <c r="C99" s="11">
        <v>97.27</v>
      </c>
    </row>
    <row r="100" spans="2:5" ht="18.75">
      <c r="B100" s="1" t="s">
        <v>218</v>
      </c>
    </row>
    <row r="101" spans="2:5" ht="18.75">
      <c r="B101" s="1" t="s">
        <v>217</v>
      </c>
    </row>
    <row r="102" spans="2:5" ht="18.75">
      <c r="B102" s="1" t="s">
        <v>215</v>
      </c>
    </row>
    <row r="104" spans="2:5" ht="16.5" thickBot="1"/>
    <row r="105" spans="2:5">
      <c r="B105" s="14" t="s">
        <v>56</v>
      </c>
      <c r="C105" s="3" t="s">
        <v>64</v>
      </c>
      <c r="D105" s="3" t="s">
        <v>65</v>
      </c>
      <c r="E105" s="4" t="s">
        <v>164</v>
      </c>
    </row>
    <row r="106" spans="2:5">
      <c r="B106" s="6" t="s">
        <v>151</v>
      </c>
      <c r="C106" s="7">
        <v>62.767769999999999</v>
      </c>
      <c r="D106" s="7">
        <v>924.08630400000004</v>
      </c>
      <c r="E106" s="8">
        <f>62.76777%*7.6%/914.1911692*1000</f>
        <v>5.2181104792058841E-2</v>
      </c>
    </row>
    <row r="107" spans="2:5">
      <c r="B107" s="6" t="s">
        <v>131</v>
      </c>
      <c r="C107" s="7">
        <v>0.10896</v>
      </c>
      <c r="D107" s="7">
        <v>396.64839999999998</v>
      </c>
      <c r="E107" s="8">
        <f>0.10896%*7.6%/396.6484*1000</f>
        <v>2.0877331157770964E-4</v>
      </c>
    </row>
    <row r="108" spans="2:5" ht="16.5" thickBot="1">
      <c r="B108" s="9" t="s">
        <v>133</v>
      </c>
      <c r="C108" s="10">
        <v>1.8591299999999999</v>
      </c>
      <c r="D108" s="10">
        <v>384.6377</v>
      </c>
      <c r="E108" s="11">
        <f>1.85913%*7.6%/384.6377*1000</f>
        <v>3.6734277477220773E-3</v>
      </c>
    </row>
    <row r="109" spans="2:5">
      <c r="B109" s="7"/>
      <c r="C109" s="7"/>
      <c r="D109" s="7"/>
      <c r="E109" s="7"/>
    </row>
    <row r="110" spans="2:5">
      <c r="B110" s="1" t="s">
        <v>160</v>
      </c>
    </row>
    <row r="111" spans="2:5">
      <c r="B111" s="1" t="s">
        <v>165</v>
      </c>
    </row>
    <row r="113" spans="2:7" ht="16.5" thickBot="1"/>
    <row r="114" spans="2:7" ht="18.75">
      <c r="B114" s="14" t="s">
        <v>202</v>
      </c>
      <c r="C114" s="3" t="s">
        <v>80</v>
      </c>
      <c r="D114" s="3" t="s">
        <v>71</v>
      </c>
      <c r="E114" s="3" t="s">
        <v>203</v>
      </c>
      <c r="F114" s="4" t="s">
        <v>164</v>
      </c>
    </row>
    <row r="115" spans="2:7">
      <c r="B115" s="6" t="s">
        <v>82</v>
      </c>
      <c r="C115" s="17" t="s">
        <v>81</v>
      </c>
      <c r="D115" s="7">
        <v>28.5</v>
      </c>
      <c r="E115" s="7">
        <f>12.0107*5+1.0079*7+15.9994*4+30.9738+275.0403564*2</f>
        <v>712.16091280000001</v>
      </c>
      <c r="F115" s="8">
        <f xml:space="preserve"> 28.5%*6.17921%*7.6%/712.1609128*1000</f>
        <v>1.8793742564973863E-3</v>
      </c>
    </row>
    <row r="116" spans="2:7">
      <c r="B116" s="6" t="s">
        <v>72</v>
      </c>
      <c r="C116" s="17" t="s">
        <v>73</v>
      </c>
      <c r="D116" s="7">
        <v>8.1999999999999993</v>
      </c>
      <c r="E116" s="7">
        <f>12.0107*11+1.0079*17+15.9994*9+30.9738+275.0403564*2</f>
        <v>874.30111280000006</v>
      </c>
      <c r="F116" s="8">
        <f xml:space="preserve"> 8.2%*6.17921%*7.6%/874.3011128*1000</f>
        <v>4.404527931649682E-4</v>
      </c>
    </row>
    <row r="117" spans="2:7">
      <c r="B117" s="6" t="s">
        <v>74</v>
      </c>
      <c r="C117" s="17" t="s">
        <v>75</v>
      </c>
      <c r="D117" s="7">
        <v>5.2</v>
      </c>
      <c r="E117" s="7">
        <f>12.0107*8+1.0079*12+15.9994*6+30.9738+14.0067+275.0403564*2</f>
        <v>799.23801279999998</v>
      </c>
      <c r="F117" s="8">
        <f xml:space="preserve"> 5.2%*6.17921%*7.6%/799.2380128*1000</f>
        <v>3.0554399977107802E-4</v>
      </c>
    </row>
    <row r="118" spans="2:7">
      <c r="B118" s="6" t="s">
        <v>76</v>
      </c>
      <c r="C118" s="17" t="s">
        <v>77</v>
      </c>
      <c r="D118" s="7">
        <v>44.4</v>
      </c>
      <c r="E118" s="7">
        <f>12.0107*7+1.0079*12+15.9994*4+30.9738+14.0067+275.0403564*2</f>
        <v>755.22851280000009</v>
      </c>
      <c r="F118" s="8">
        <f>44.4%*6.17921%*7.6%/755.2285128*1000</f>
        <v>2.7609029413752824E-3</v>
      </c>
      <c r="G118" s="5"/>
    </row>
    <row r="119" spans="2:7" ht="16.5" thickBot="1">
      <c r="B119" s="9" t="s">
        <v>78</v>
      </c>
      <c r="C119" s="19" t="s">
        <v>79</v>
      </c>
      <c r="D119" s="10">
        <v>13.7</v>
      </c>
      <c r="E119" s="10">
        <f>12.0107*10+1.0079*18+15.9994*4+30.9738+14.0067+275.0403564*2</f>
        <v>797.30801280000003</v>
      </c>
      <c r="F119" s="11">
        <f xml:space="preserve"> 13.7%*6.17921%*7.6%/797.30801278*1000</f>
        <v>8.0693952009425825E-4</v>
      </c>
      <c r="G119" s="5"/>
    </row>
    <row r="120" spans="2:7" ht="18.75">
      <c r="B120" s="1" t="s">
        <v>204</v>
      </c>
      <c r="G120" s="5"/>
    </row>
    <row r="121" spans="2:7" ht="18.75">
      <c r="B121" s="1" t="s">
        <v>205</v>
      </c>
      <c r="G121" s="5"/>
    </row>
    <row r="122" spans="2:7">
      <c r="B122" s="1" t="s">
        <v>83</v>
      </c>
      <c r="G122" s="5"/>
    </row>
    <row r="123" spans="2:7">
      <c r="B123" s="1" t="s">
        <v>166</v>
      </c>
    </row>
    <row r="124" spans="2:7">
      <c r="B124" s="13" t="s">
        <v>132</v>
      </c>
    </row>
    <row r="125" spans="2:7" ht="16.5" thickBot="1"/>
    <row r="126" spans="2:7" ht="18.75">
      <c r="B126" s="14" t="s">
        <v>206</v>
      </c>
      <c r="C126" s="3" t="s">
        <v>96</v>
      </c>
      <c r="D126" s="3" t="s">
        <v>97</v>
      </c>
      <c r="E126" s="3" t="s">
        <v>98</v>
      </c>
      <c r="F126" s="4" t="s">
        <v>163</v>
      </c>
    </row>
    <row r="127" spans="2:7">
      <c r="B127" s="6" t="s">
        <v>99</v>
      </c>
      <c r="C127" s="7">
        <v>20</v>
      </c>
      <c r="D127" s="7">
        <f>C127*($C$5+$C$8)/100</f>
        <v>6.87</v>
      </c>
      <c r="E127" s="7">
        <v>280.31783999999999</v>
      </c>
      <c r="F127" s="8">
        <f>D127/E127/100*1000</f>
        <v>0.24507894324528187</v>
      </c>
    </row>
    <row r="128" spans="2:7" ht="18.75">
      <c r="B128" s="6" t="s">
        <v>207</v>
      </c>
      <c r="C128" s="7">
        <v>38.75</v>
      </c>
      <c r="D128" s="7">
        <f t="shared" ref="D128:D130" si="2">C128*($C$5+$C$8)/100</f>
        <v>13.310625</v>
      </c>
      <c r="E128" s="7">
        <v>162.05279999999999</v>
      </c>
      <c r="F128" s="8">
        <f t="shared" ref="F128:F130" si="3">D128/E128/100*1000</f>
        <v>0.8213758108468352</v>
      </c>
    </row>
    <row r="129" spans="2:6" ht="18.75">
      <c r="B129" s="6" t="s">
        <v>208</v>
      </c>
      <c r="C129" s="7">
        <v>11.25</v>
      </c>
      <c r="D129" s="7">
        <f t="shared" si="2"/>
        <v>3.8643749999999999</v>
      </c>
      <c r="E129" s="7">
        <v>162.05279999999999</v>
      </c>
      <c r="F129" s="8">
        <f t="shared" si="3"/>
        <v>0.23846394508456503</v>
      </c>
    </row>
    <row r="130" spans="2:6" ht="16.5" thickBot="1">
      <c r="B130" s="9" t="s">
        <v>100</v>
      </c>
      <c r="C130" s="10">
        <v>30</v>
      </c>
      <c r="D130" s="10">
        <f t="shared" si="2"/>
        <v>10.305</v>
      </c>
      <c r="E130" s="10">
        <v>605.34109999999998</v>
      </c>
      <c r="F130" s="11">
        <f t="shared" si="3"/>
        <v>0.17023459996355775</v>
      </c>
    </row>
    <row r="131" spans="2:6" ht="18.75">
      <c r="B131" s="1" t="s">
        <v>219</v>
      </c>
    </row>
    <row r="132" spans="2:6" ht="18.75">
      <c r="B132" s="1" t="s">
        <v>209</v>
      </c>
    </row>
    <row r="133" spans="2:6">
      <c r="B133" s="13" t="s">
        <v>124</v>
      </c>
    </row>
    <row r="134" spans="2:6" ht="16.5" thickBot="1"/>
    <row r="135" spans="2:6" ht="18.75">
      <c r="B135" s="14" t="s">
        <v>210</v>
      </c>
      <c r="C135" s="15" t="s">
        <v>39</v>
      </c>
      <c r="D135" s="3" t="s">
        <v>167</v>
      </c>
      <c r="E135" s="3" t="s">
        <v>175</v>
      </c>
      <c r="F135" s="4" t="s">
        <v>168</v>
      </c>
    </row>
    <row r="136" spans="2:6">
      <c r="B136" s="6" t="s">
        <v>84</v>
      </c>
      <c r="C136" s="7" t="s">
        <v>85</v>
      </c>
      <c r="D136" s="7">
        <v>0.56000000000000005</v>
      </c>
      <c r="E136" s="7">
        <v>536.87260000000003</v>
      </c>
      <c r="F136" s="20">
        <v>1.043078E-5</v>
      </c>
    </row>
    <row r="137" spans="2:6">
      <c r="B137" s="6" t="s">
        <v>86</v>
      </c>
      <c r="C137" s="7" t="s">
        <v>149</v>
      </c>
      <c r="D137" s="7">
        <v>5.22</v>
      </c>
      <c r="E137" s="7">
        <v>265.3546</v>
      </c>
      <c r="F137" s="8">
        <v>1.9671789999999999E-4</v>
      </c>
    </row>
    <row r="138" spans="2:6">
      <c r="B138" s="6" t="s">
        <v>87</v>
      </c>
      <c r="C138" s="7" t="s">
        <v>141</v>
      </c>
      <c r="D138" s="7">
        <v>2.2200000000000002</v>
      </c>
      <c r="E138" s="7">
        <v>376.3639</v>
      </c>
      <c r="F138" s="20">
        <v>5.8985469999999998E-5</v>
      </c>
    </row>
    <row r="139" spans="2:6">
      <c r="B139" s="6" t="s">
        <v>88</v>
      </c>
      <c r="C139" s="7" t="s">
        <v>142</v>
      </c>
      <c r="D139" s="7">
        <v>34.17</v>
      </c>
      <c r="E139" s="7">
        <v>123.10939999999999</v>
      </c>
      <c r="F139" s="8">
        <v>2.7755800000000001E-3</v>
      </c>
    </row>
    <row r="140" spans="2:6">
      <c r="B140" s="6" t="s">
        <v>89</v>
      </c>
      <c r="C140" s="7" t="s">
        <v>143</v>
      </c>
      <c r="D140" s="7">
        <v>198</v>
      </c>
      <c r="E140" s="7">
        <v>219.23500000000001</v>
      </c>
      <c r="F140" s="8">
        <v>9.0314049999999993E-3</v>
      </c>
    </row>
    <row r="141" spans="2:6">
      <c r="B141" s="6" t="s">
        <v>90</v>
      </c>
      <c r="C141" s="7" t="s">
        <v>144</v>
      </c>
      <c r="D141" s="7">
        <v>8.2000000000000003E-2</v>
      </c>
      <c r="E141" s="7">
        <v>441.39749999999998</v>
      </c>
      <c r="F141" s="20">
        <v>1.857736E-6</v>
      </c>
    </row>
    <row r="142" spans="2:6">
      <c r="B142" s="6" t="s">
        <v>91</v>
      </c>
      <c r="C142" s="7" t="s">
        <v>92</v>
      </c>
      <c r="D142" s="7">
        <v>0.2</v>
      </c>
      <c r="E142" s="7">
        <v>1355.3652</v>
      </c>
      <c r="F142" s="20">
        <v>1.4756169999999999E-6</v>
      </c>
    </row>
    <row r="143" spans="2:6">
      <c r="B143" s="6" t="s">
        <v>93</v>
      </c>
      <c r="C143" s="7" t="s">
        <v>94</v>
      </c>
      <c r="D143" s="7">
        <v>68.7</v>
      </c>
      <c r="E143" s="7">
        <v>176.1241</v>
      </c>
      <c r="F143" s="8">
        <v>3.9006589999999999E-3</v>
      </c>
    </row>
    <row r="144" spans="2:6" ht="16.5" thickBot="1">
      <c r="B144" s="9" t="s">
        <v>95</v>
      </c>
      <c r="C144" s="10" t="s">
        <v>147</v>
      </c>
      <c r="D144" s="10">
        <v>4.75</v>
      </c>
      <c r="E144" s="10">
        <v>795.22649999999999</v>
      </c>
      <c r="F144" s="21">
        <v>5.9731410000000003E-5</v>
      </c>
    </row>
    <row r="145" spans="2:5" ht="18.75">
      <c r="B145" s="1" t="s">
        <v>220</v>
      </c>
    </row>
    <row r="146" spans="2:5">
      <c r="B146" s="13" t="s">
        <v>145</v>
      </c>
    </row>
    <row r="148" spans="2:5" ht="16.5" thickBot="1"/>
    <row r="149" spans="2:5">
      <c r="B149" s="14" t="s">
        <v>108</v>
      </c>
      <c r="C149" s="3" t="s">
        <v>169</v>
      </c>
      <c r="D149" s="3" t="s">
        <v>176</v>
      </c>
      <c r="E149" s="4" t="s">
        <v>168</v>
      </c>
    </row>
    <row r="150" spans="2:5">
      <c r="B150" s="6" t="s">
        <v>104</v>
      </c>
      <c r="C150" s="7">
        <v>5.24</v>
      </c>
      <c r="D150" s="7">
        <v>180.1559</v>
      </c>
      <c r="E150" s="8">
        <f>C150/100/D150*1000</f>
        <v>0.29085919473078592</v>
      </c>
    </row>
    <row r="151" spans="2:5">
      <c r="B151" s="6" t="s">
        <v>105</v>
      </c>
      <c r="C151" s="7">
        <v>1.18</v>
      </c>
      <c r="D151" s="7">
        <v>180.1559</v>
      </c>
      <c r="E151" s="8">
        <f t="shared" ref="E151:E154" si="4">C151/100/D151*1000</f>
        <v>6.5498826294337287E-2</v>
      </c>
    </row>
    <row r="152" spans="2:5">
      <c r="B152" s="6" t="s">
        <v>107</v>
      </c>
      <c r="C152" s="7">
        <v>0.74</v>
      </c>
      <c r="D152" s="7">
        <v>342.29649999999998</v>
      </c>
      <c r="E152" s="8">
        <f t="shared" si="4"/>
        <v>2.1618684386197351E-2</v>
      </c>
    </row>
    <row r="153" spans="2:5">
      <c r="B153" s="6" t="s">
        <v>106</v>
      </c>
      <c r="C153" s="7">
        <v>1.6</v>
      </c>
      <c r="D153" s="7">
        <v>182.17179999999999</v>
      </c>
      <c r="E153" s="8">
        <f t="shared" si="4"/>
        <v>8.7829181025822892E-2</v>
      </c>
    </row>
    <row r="154" spans="2:5">
      <c r="B154" s="6" t="s">
        <v>103</v>
      </c>
      <c r="C154" s="7">
        <v>0.38</v>
      </c>
      <c r="D154" s="7">
        <v>342.29649999999998</v>
      </c>
      <c r="E154" s="8">
        <f t="shared" si="4"/>
        <v>1.1101486576695935E-2</v>
      </c>
    </row>
    <row r="155" spans="2:5" ht="16.5" thickBot="1">
      <c r="B155" s="9" t="s">
        <v>115</v>
      </c>
      <c r="C155" s="10">
        <v>9.14</v>
      </c>
      <c r="D155" s="10"/>
      <c r="E155" s="11"/>
    </row>
    <row r="156" spans="2:5">
      <c r="B156" s="13" t="s">
        <v>129</v>
      </c>
    </row>
    <row r="157" spans="2:5" ht="16.5" thickBot="1"/>
    <row r="158" spans="2:5">
      <c r="B158" s="14" t="s">
        <v>113</v>
      </c>
      <c r="C158" s="3" t="s">
        <v>169</v>
      </c>
      <c r="D158" s="3" t="s">
        <v>177</v>
      </c>
      <c r="E158" s="4" t="s">
        <v>168</v>
      </c>
    </row>
    <row r="159" spans="2:5">
      <c r="B159" s="6" t="s">
        <v>109</v>
      </c>
      <c r="C159" s="7">
        <v>0.13</v>
      </c>
      <c r="D159" s="7">
        <v>90.034899999999993</v>
      </c>
      <c r="E159" s="8">
        <f>C159/100/D159*1000</f>
        <v>1.4438845381068897E-2</v>
      </c>
    </row>
    <row r="160" spans="2:5">
      <c r="B160" s="6" t="s">
        <v>110</v>
      </c>
      <c r="C160" s="7">
        <v>0.25</v>
      </c>
      <c r="D160" s="7">
        <v>192.16659999999999</v>
      </c>
      <c r="E160" s="8">
        <f t="shared" ref="E160:E163" si="5">C160/100/D160*1000</f>
        <v>1.3009544842860311E-2</v>
      </c>
    </row>
    <row r="161" spans="2:6">
      <c r="B161" s="6" t="s">
        <v>111</v>
      </c>
      <c r="C161" s="7">
        <v>0.34</v>
      </c>
      <c r="D161" s="7">
        <v>134.0874</v>
      </c>
      <c r="E161" s="8">
        <f t="shared" si="5"/>
        <v>2.5356595772608018E-2</v>
      </c>
    </row>
    <row r="162" spans="2:6">
      <c r="B162" s="6" t="s">
        <v>150</v>
      </c>
      <c r="C162" s="7">
        <v>0.61</v>
      </c>
      <c r="D162" s="7">
        <v>192.12350000000001</v>
      </c>
      <c r="E162" s="8">
        <f t="shared" si="5"/>
        <v>3.175041054321829E-2</v>
      </c>
    </row>
    <row r="163" spans="2:6">
      <c r="B163" s="6" t="s">
        <v>112</v>
      </c>
      <c r="C163" s="7">
        <v>0.01</v>
      </c>
      <c r="D163" s="7">
        <v>116.0722</v>
      </c>
      <c r="E163" s="8">
        <f t="shared" si="5"/>
        <v>8.6153273565935692E-4</v>
      </c>
    </row>
    <row r="164" spans="2:6" ht="16.5" thickBot="1">
      <c r="B164" s="9" t="s">
        <v>114</v>
      </c>
      <c r="C164" s="10">
        <v>1.34</v>
      </c>
      <c r="D164" s="10"/>
      <c r="E164" s="11"/>
    </row>
    <row r="165" spans="2:6">
      <c r="B165" s="13" t="s">
        <v>130</v>
      </c>
    </row>
    <row r="169" spans="2:6">
      <c r="B169" s="33" t="s">
        <v>157</v>
      </c>
      <c r="C169" s="33"/>
    </row>
    <row r="170" spans="2:6" ht="16.5" thickBot="1">
      <c r="B170" s="33"/>
      <c r="C170" s="33"/>
    </row>
    <row r="171" spans="2:6">
      <c r="B171" s="35" t="s">
        <v>6</v>
      </c>
      <c r="C171" s="3" t="s">
        <v>118</v>
      </c>
      <c r="D171" s="3" t="s">
        <v>170</v>
      </c>
      <c r="E171" s="4" t="s">
        <v>170</v>
      </c>
      <c r="F171" s="5"/>
    </row>
    <row r="172" spans="2:6" ht="18.75">
      <c r="B172" s="36"/>
      <c r="C172" s="22" t="s">
        <v>211</v>
      </c>
      <c r="D172" s="22" t="s">
        <v>178</v>
      </c>
      <c r="E172" s="23" t="s">
        <v>121</v>
      </c>
      <c r="F172" s="24"/>
    </row>
    <row r="173" spans="2:6">
      <c r="B173" s="6" t="s">
        <v>7</v>
      </c>
      <c r="C173" s="7">
        <v>1.048</v>
      </c>
      <c r="D173" s="7">
        <f>C173*0.263</f>
        <v>0.27562400000000004</v>
      </c>
      <c r="E173" s="8">
        <v>0.27464092200000001</v>
      </c>
    </row>
    <row r="174" spans="2:6">
      <c r="B174" s="6" t="s">
        <v>8</v>
      </c>
      <c r="C174" s="7">
        <v>0.41899999999999998</v>
      </c>
      <c r="D174" s="7">
        <f t="shared" ref="D174:D192" si="6">C174*0.263</f>
        <v>0.110197</v>
      </c>
      <c r="E174" s="8">
        <v>0.112175763</v>
      </c>
    </row>
    <row r="175" spans="2:6">
      <c r="B175" s="6" t="s">
        <v>116</v>
      </c>
      <c r="C175" s="7">
        <v>0.21299999999999999</v>
      </c>
      <c r="D175" s="7">
        <f t="shared" si="6"/>
        <v>5.6018999999999999E-2</v>
      </c>
      <c r="E175" s="8">
        <v>8.0170324000000001E-2</v>
      </c>
    </row>
    <row r="176" spans="2:6">
      <c r="B176" s="6" t="s">
        <v>9</v>
      </c>
      <c r="C176" s="7">
        <v>0.63800000000000001</v>
      </c>
      <c r="D176" s="7">
        <f t="shared" si="6"/>
        <v>0.167794</v>
      </c>
      <c r="E176" s="8">
        <v>0.2252575</v>
      </c>
    </row>
    <row r="177" spans="2:5">
      <c r="B177" s="6" t="s">
        <v>10</v>
      </c>
      <c r="C177" s="7">
        <v>0.08</v>
      </c>
      <c r="D177" s="7">
        <f t="shared" si="6"/>
        <v>2.104E-2</v>
      </c>
      <c r="E177" s="8">
        <v>1.1977296E-2</v>
      </c>
    </row>
    <row r="178" spans="2:5">
      <c r="B178" s="6" t="s">
        <v>11</v>
      </c>
      <c r="C178" s="7">
        <v>0.91300000000000003</v>
      </c>
      <c r="D178" s="7">
        <f t="shared" si="6"/>
        <v>0.24011900000000003</v>
      </c>
      <c r="E178" s="8">
        <v>0.31639675</v>
      </c>
    </row>
    <row r="179" spans="2:5">
      <c r="B179" s="6" t="s">
        <v>117</v>
      </c>
      <c r="C179" s="7">
        <v>0.30399999999999999</v>
      </c>
      <c r="D179" s="7">
        <f t="shared" si="6"/>
        <v>7.9951999999999995E-2</v>
      </c>
      <c r="E179" s="8">
        <v>9.2521529000000005E-2</v>
      </c>
    </row>
    <row r="180" spans="2:5">
      <c r="B180" s="6" t="s">
        <v>12</v>
      </c>
      <c r="C180" s="7">
        <v>0.875</v>
      </c>
      <c r="D180" s="7">
        <f t="shared" si="6"/>
        <v>0.23012500000000002</v>
      </c>
      <c r="E180" s="8">
        <v>0.26386690600000001</v>
      </c>
    </row>
    <row r="181" spans="2:5">
      <c r="B181" s="6" t="s">
        <v>13</v>
      </c>
      <c r="C181" s="7">
        <v>0.20799999999999999</v>
      </c>
      <c r="D181" s="7">
        <f t="shared" si="6"/>
        <v>5.4704000000000003E-2</v>
      </c>
      <c r="E181" s="8">
        <v>6.7276666999999998E-2</v>
      </c>
    </row>
    <row r="182" spans="2:5">
      <c r="B182" s="6" t="s">
        <v>14</v>
      </c>
      <c r="C182" s="7">
        <v>0.40200000000000002</v>
      </c>
      <c r="D182" s="7">
        <f t="shared" si="6"/>
        <v>0.10572600000000001</v>
      </c>
      <c r="E182" s="8">
        <v>0.123050065</v>
      </c>
    </row>
    <row r="183" spans="2:5">
      <c r="B183" s="6" t="s">
        <v>15</v>
      </c>
      <c r="C183" s="7">
        <v>0.71499999999999997</v>
      </c>
      <c r="D183" s="7">
        <f t="shared" si="6"/>
        <v>0.18804499999999999</v>
      </c>
      <c r="E183" s="8">
        <v>0.16113986199999999</v>
      </c>
    </row>
    <row r="184" spans="2:5">
      <c r="B184" s="6" t="s">
        <v>16</v>
      </c>
      <c r="C184" s="7">
        <v>0.66</v>
      </c>
      <c r="D184" s="7">
        <f t="shared" si="6"/>
        <v>0.17358000000000001</v>
      </c>
      <c r="E184" s="8">
        <v>0.12599017100000001</v>
      </c>
    </row>
    <row r="185" spans="2:5">
      <c r="B185" s="6" t="s">
        <v>17</v>
      </c>
      <c r="C185" s="7">
        <v>0.107</v>
      </c>
      <c r="D185" s="7">
        <f t="shared" si="6"/>
        <v>2.8140999999999999E-2</v>
      </c>
      <c r="E185" s="8">
        <v>5.4963032000000002E-2</v>
      </c>
    </row>
    <row r="186" spans="2:5">
      <c r="B186" s="6" t="s">
        <v>18</v>
      </c>
      <c r="C186" s="7">
        <v>0.317</v>
      </c>
      <c r="D186" s="7">
        <f t="shared" si="6"/>
        <v>8.3371000000000001E-2</v>
      </c>
      <c r="E186" s="8">
        <v>9.3277472E-2</v>
      </c>
    </row>
    <row r="187" spans="2:5">
      <c r="B187" s="6" t="s">
        <v>19</v>
      </c>
      <c r="C187" s="7">
        <v>0.44800000000000001</v>
      </c>
      <c r="D187" s="7">
        <f t="shared" si="6"/>
        <v>0.11782400000000001</v>
      </c>
      <c r="E187" s="8">
        <v>0.12957961300000001</v>
      </c>
    </row>
    <row r="188" spans="2:5">
      <c r="B188" s="6" t="s">
        <v>20</v>
      </c>
      <c r="C188" s="7">
        <v>0.63800000000000001</v>
      </c>
      <c r="D188" s="7">
        <f t="shared" si="6"/>
        <v>0.167794</v>
      </c>
      <c r="E188" s="8">
        <v>0.12916799200000001</v>
      </c>
    </row>
    <row r="189" spans="2:5">
      <c r="B189" s="6" t="s">
        <v>21</v>
      </c>
      <c r="C189" s="7">
        <v>0.51</v>
      </c>
      <c r="D189" s="7">
        <f t="shared" si="6"/>
        <v>0.13413</v>
      </c>
      <c r="E189" s="8">
        <v>0.11686888400000001</v>
      </c>
    </row>
    <row r="190" spans="2:5">
      <c r="B190" s="6" t="s">
        <v>22</v>
      </c>
      <c r="C190" s="7">
        <v>0.128</v>
      </c>
      <c r="D190" s="7">
        <f t="shared" si="6"/>
        <v>3.3663999999999999E-2</v>
      </c>
      <c r="E190" s="8">
        <v>2.4032207999999999E-2</v>
      </c>
    </row>
    <row r="191" spans="2:5">
      <c r="B191" s="6" t="s">
        <v>23</v>
      </c>
      <c r="C191" s="7">
        <v>0.20799999999999999</v>
      </c>
      <c r="D191" s="7">
        <f t="shared" si="6"/>
        <v>5.4704000000000003E-2</v>
      </c>
      <c r="E191" s="8">
        <v>5.1149944000000003E-2</v>
      </c>
    </row>
    <row r="192" spans="2:5">
      <c r="B192" s="6" t="s">
        <v>24</v>
      </c>
      <c r="C192" s="7">
        <v>0.54400000000000004</v>
      </c>
      <c r="D192" s="7">
        <f t="shared" si="6"/>
        <v>0.143072</v>
      </c>
      <c r="E192" s="8">
        <v>0.19200351099999999</v>
      </c>
    </row>
    <row r="193" spans="2:5">
      <c r="B193" s="6" t="s">
        <v>120</v>
      </c>
      <c r="C193" s="7">
        <f>SUM(C173:C192)</f>
        <v>9.3750000000000018</v>
      </c>
      <c r="D193" s="7">
        <f>SUM(D173:D192)</f>
        <v>2.4656250000000002</v>
      </c>
      <c r="E193" s="8">
        <f>SUM(E173:E192)</f>
        <v>2.6455064110000004</v>
      </c>
    </row>
    <row r="194" spans="2:5" ht="16.5" thickBot="1">
      <c r="B194" s="9" t="s">
        <v>119</v>
      </c>
      <c r="C194" s="10"/>
      <c r="D194" s="10">
        <v>39.728999999999999</v>
      </c>
      <c r="E194" s="25">
        <f>D194*E193/D193</f>
        <v>42.627457217792241</v>
      </c>
    </row>
    <row r="196" spans="2:5" ht="16.5" thickBot="1"/>
    <row r="197" spans="2:5">
      <c r="B197" s="35" t="s">
        <v>155</v>
      </c>
      <c r="C197" s="3" t="s">
        <v>118</v>
      </c>
      <c r="D197" s="3" t="s">
        <v>170</v>
      </c>
      <c r="E197" s="4" t="s">
        <v>170</v>
      </c>
    </row>
    <row r="198" spans="2:5">
      <c r="B198" s="36"/>
      <c r="C198" s="22" t="s">
        <v>178</v>
      </c>
      <c r="D198" s="22" t="s">
        <v>178</v>
      </c>
      <c r="E198" s="23" t="s">
        <v>121</v>
      </c>
    </row>
    <row r="199" spans="2:5">
      <c r="B199" s="6" t="s">
        <v>33</v>
      </c>
      <c r="C199" s="7">
        <v>0.77300000000000002</v>
      </c>
      <c r="D199" s="7">
        <f>C199*1.814%</f>
        <v>1.402222E-2</v>
      </c>
      <c r="E199" s="8">
        <v>1.2045699316373346E-2</v>
      </c>
    </row>
    <row r="200" spans="2:5">
      <c r="B200" s="6" t="s">
        <v>34</v>
      </c>
      <c r="C200" s="7">
        <v>0.61499999999999999</v>
      </c>
      <c r="D200" s="7">
        <f t="shared" ref="D200:D202" si="7">C200*1.814%</f>
        <v>1.11561E-2</v>
      </c>
      <c r="E200" s="8">
        <v>1.1587946353305045E-2</v>
      </c>
    </row>
    <row r="201" spans="2:5">
      <c r="B201" s="6" t="s">
        <v>35</v>
      </c>
      <c r="C201" s="7">
        <v>0.77300000000000002</v>
      </c>
      <c r="D201" s="7">
        <f t="shared" si="7"/>
        <v>1.402222E-2</v>
      </c>
      <c r="E201" s="8">
        <v>1.8003682151407366E-2</v>
      </c>
    </row>
    <row r="202" spans="2:5">
      <c r="B202" s="6" t="s">
        <v>36</v>
      </c>
      <c r="C202" s="7">
        <v>0.93100000000000005</v>
      </c>
      <c r="D202" s="7">
        <f t="shared" si="7"/>
        <v>1.6888340000000002E-2</v>
      </c>
      <c r="E202" s="8">
        <v>1.6001576704108716E-2</v>
      </c>
    </row>
    <row r="203" spans="2:5">
      <c r="B203" s="6" t="s">
        <v>120</v>
      </c>
      <c r="C203" s="7"/>
      <c r="D203" s="7">
        <f>SUM(D199:D202)</f>
        <v>5.6088880000000001E-2</v>
      </c>
      <c r="E203" s="8">
        <f>SUM(E199:E202)</f>
        <v>5.7638904525194476E-2</v>
      </c>
    </row>
    <row r="204" spans="2:5" ht="16.5" thickBot="1">
      <c r="B204" s="9" t="s">
        <v>119</v>
      </c>
      <c r="C204" s="10"/>
      <c r="D204" s="10">
        <v>7.4240000000000004</v>
      </c>
      <c r="E204" s="25">
        <f>D204*E203/D203</f>
        <v>7.6291633420928324</v>
      </c>
    </row>
    <row r="206" spans="2:5" ht="16.5" thickBot="1"/>
    <row r="207" spans="2:5">
      <c r="B207" s="35" t="s">
        <v>122</v>
      </c>
      <c r="C207" s="3" t="s">
        <v>123</v>
      </c>
      <c r="D207" s="3" t="s">
        <v>170</v>
      </c>
      <c r="E207" s="4" t="s">
        <v>170</v>
      </c>
    </row>
    <row r="208" spans="2:5">
      <c r="B208" s="36"/>
      <c r="C208" s="22" t="s">
        <v>178</v>
      </c>
      <c r="D208" s="22" t="s">
        <v>178</v>
      </c>
      <c r="E208" s="23" t="s">
        <v>121</v>
      </c>
    </row>
    <row r="209" spans="2:5">
      <c r="B209" s="6" t="s">
        <v>27</v>
      </c>
      <c r="C209" s="7">
        <v>0.78200000000000003</v>
      </c>
      <c r="D209" s="7">
        <f>C209*0.244%</f>
        <v>1.9080799999999999E-3</v>
      </c>
      <c r="E209" s="8">
        <v>1.7788956128356468E-3</v>
      </c>
    </row>
    <row r="210" spans="2:5">
      <c r="B210" s="6" t="s">
        <v>28</v>
      </c>
      <c r="C210" s="7">
        <v>0.78200000000000003</v>
      </c>
      <c r="D210" s="7">
        <f t="shared" ref="D210:D212" si="8">C210*0.244%</f>
        <v>1.9080799999999999E-3</v>
      </c>
      <c r="E210" s="8">
        <v>1.7788956128356468E-3</v>
      </c>
    </row>
    <row r="211" spans="2:5">
      <c r="B211" s="6" t="s">
        <v>29</v>
      </c>
      <c r="C211" s="7">
        <v>0.81399999999999995</v>
      </c>
      <c r="D211" s="7">
        <f t="shared" si="8"/>
        <v>1.9861599999999998E-3</v>
      </c>
      <c r="E211" s="8">
        <v>2.2548812870184275E-3</v>
      </c>
    </row>
    <row r="212" spans="2:5">
      <c r="B212" s="6" t="s">
        <v>30</v>
      </c>
      <c r="C212" s="7">
        <v>0.81399999999999995</v>
      </c>
      <c r="D212" s="7">
        <f t="shared" si="8"/>
        <v>1.9861599999999998E-3</v>
      </c>
      <c r="E212" s="8">
        <v>2.2548812870184275E-3</v>
      </c>
    </row>
    <row r="213" spans="2:5">
      <c r="B213" s="6" t="s">
        <v>120</v>
      </c>
      <c r="C213" s="7"/>
      <c r="D213" s="7">
        <f>SUM(D209:D212)</f>
        <v>7.7884799999999995E-3</v>
      </c>
      <c r="E213" s="8">
        <f>SUM(E209:E212)</f>
        <v>8.0675537997081485E-3</v>
      </c>
    </row>
    <row r="214" spans="2:5" ht="16.5" thickBot="1">
      <c r="B214" s="9" t="s">
        <v>119</v>
      </c>
      <c r="C214" s="10"/>
      <c r="D214" s="10">
        <v>10.849</v>
      </c>
      <c r="E214" s="25">
        <f>D214*E213/D213</f>
        <v>11.237737167333512</v>
      </c>
    </row>
    <row r="215" spans="2:5" ht="18.75">
      <c r="B215" s="1" t="s">
        <v>221</v>
      </c>
    </row>
    <row r="217" spans="2:5" ht="15" customHeight="1">
      <c r="B217" s="1" t="s">
        <v>212</v>
      </c>
    </row>
    <row r="218" spans="2:5" ht="16.5" thickBot="1"/>
    <row r="219" spans="2:5">
      <c r="B219" s="14" t="s">
        <v>140</v>
      </c>
      <c r="C219" s="3" t="s">
        <v>134</v>
      </c>
      <c r="D219" s="15" t="s">
        <v>135</v>
      </c>
      <c r="E219" s="16" t="s">
        <v>136</v>
      </c>
    </row>
    <row r="220" spans="2:5">
      <c r="B220" s="6" t="s">
        <v>137</v>
      </c>
      <c r="C220" s="7">
        <v>34.020000000000003</v>
      </c>
      <c r="D220" s="7">
        <v>41.5</v>
      </c>
      <c r="E220" s="8">
        <f>C220/100*D220</f>
        <v>14.118300000000003</v>
      </c>
    </row>
    <row r="221" spans="2:5">
      <c r="B221" s="6" t="s">
        <v>156</v>
      </c>
      <c r="C221" s="7">
        <v>34.35</v>
      </c>
      <c r="D221" s="7">
        <v>12.8</v>
      </c>
      <c r="E221" s="26">
        <f>C221/100*D221</f>
        <v>4.3968000000000007</v>
      </c>
    </row>
    <row r="222" spans="2:5">
      <c r="B222" s="6" t="s">
        <v>138</v>
      </c>
      <c r="C222" s="7">
        <v>1.8140000000000001</v>
      </c>
      <c r="D222" s="7">
        <v>26</v>
      </c>
      <c r="E222" s="8">
        <f t="shared" ref="E222:E224" si="9">C222/100*D222</f>
        <v>0.47164</v>
      </c>
    </row>
    <row r="223" spans="2:5">
      <c r="B223" s="6" t="s">
        <v>139</v>
      </c>
      <c r="C223" s="7">
        <v>0.24399999999999999</v>
      </c>
      <c r="D223" s="7">
        <v>26</v>
      </c>
      <c r="E223" s="8">
        <f t="shared" si="9"/>
        <v>6.3439999999999996E-2</v>
      </c>
    </row>
    <row r="224" spans="2:5">
      <c r="B224" s="6" t="s">
        <v>56</v>
      </c>
      <c r="C224" s="7">
        <v>7.6</v>
      </c>
      <c r="D224" s="7">
        <v>25.6</v>
      </c>
      <c r="E224" s="26">
        <f t="shared" si="9"/>
        <v>1.9456</v>
      </c>
    </row>
    <row r="225" spans="2:5" ht="16.5" thickBot="1">
      <c r="B225" s="9" t="s">
        <v>5</v>
      </c>
      <c r="C225" s="10"/>
      <c r="D225" s="10"/>
      <c r="E225" s="11">
        <f>SUM(E220:E224)</f>
        <v>20.995780000000003</v>
      </c>
    </row>
    <row r="227" spans="2:5" ht="16.5" thickBot="1"/>
    <row r="228" spans="2:5" ht="33" thickTop="1" thickBot="1">
      <c r="B228" s="27" t="s">
        <v>153</v>
      </c>
      <c r="C228" s="28" t="s">
        <v>171</v>
      </c>
    </row>
    <row r="229" spans="2:5">
      <c r="B229" s="29" t="s">
        <v>137</v>
      </c>
      <c r="C229" s="30">
        <v>42.627457217792241</v>
      </c>
    </row>
    <row r="230" spans="2:5">
      <c r="B230" s="29" t="s">
        <v>154</v>
      </c>
      <c r="C230" s="30">
        <v>4.3968000000000007</v>
      </c>
    </row>
    <row r="231" spans="2:5">
      <c r="B231" s="29" t="s">
        <v>138</v>
      </c>
      <c r="C231" s="30">
        <v>7.6291633420928324</v>
      </c>
    </row>
    <row r="232" spans="2:5">
      <c r="B232" s="29" t="s">
        <v>139</v>
      </c>
      <c r="C232" s="30">
        <v>11.237737167333512</v>
      </c>
    </row>
    <row r="233" spans="2:5">
      <c r="B233" s="29" t="s">
        <v>56</v>
      </c>
      <c r="C233" s="30">
        <v>1.9456</v>
      </c>
    </row>
    <row r="234" spans="2:5" ht="16.5" thickBot="1">
      <c r="B234" s="31" t="s">
        <v>63</v>
      </c>
      <c r="C234" s="32">
        <f>C229+C230+C231+C232+C233</f>
        <v>67.836757727218583</v>
      </c>
    </row>
    <row r="235" spans="2:5" ht="15" customHeight="1" thickTop="1">
      <c r="B235" s="34" t="s">
        <v>125</v>
      </c>
      <c r="C235" s="34"/>
    </row>
    <row r="236" spans="2:5" ht="15" customHeight="1">
      <c r="B236" s="34"/>
      <c r="C236" s="34"/>
    </row>
    <row r="237" spans="2:5">
      <c r="B237" s="13" t="s">
        <v>146</v>
      </c>
    </row>
    <row r="239" spans="2:5">
      <c r="B239" s="13" t="s">
        <v>152</v>
      </c>
    </row>
  </sheetData>
  <mergeCells count="6">
    <mergeCell ref="B1:E2"/>
    <mergeCell ref="B235:C236"/>
    <mergeCell ref="B171:B172"/>
    <mergeCell ref="B197:B198"/>
    <mergeCell ref="B207:B208"/>
    <mergeCell ref="B169:C170"/>
  </mergeCells>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Sheet1!OLE_LINK206</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Frontiers</cp:lastModifiedBy>
  <dcterms:created xsi:type="dcterms:W3CDTF">2016-03-08T13:37:19Z</dcterms:created>
  <dcterms:modified xsi:type="dcterms:W3CDTF">2018-12-04T11:17:18Z</dcterms:modified>
</cp:coreProperties>
</file>