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mc:AlternateContent xmlns:mc="http://schemas.openxmlformats.org/markup-compatibility/2006">
    <mc:Choice Requires="x15">
      <x15ac:absPath xmlns:x15ac="http://schemas.microsoft.com/office/spreadsheetml/2010/11/ac" url="https://georgetown1-my.sharepoint.com/personal/kp812_georgetown_edu/Documents/"/>
    </mc:Choice>
  </mc:AlternateContent>
  <xr:revisionPtr revIDLastSave="0" documentId="8_{1192423E-FA17-43C4-8CE1-D449B3484DB1}" xr6:coauthVersionLast="47" xr6:coauthVersionMax="47" xr10:uidLastSave="{00000000-0000-0000-0000-000000000000}"/>
  <bookViews>
    <workbookView xWindow="18820" yWindow="520" windowWidth="10000" windowHeight="16480" firstSheet="3" activeTab="3" xr2:uid="{00000000-000D-0000-FFFF-FFFF00000000}"/>
  </bookViews>
  <sheets>
    <sheet name="Methodology" sheetId="1" r:id="rId1"/>
    <sheet name="Composite Index" sheetId="6" r:id="rId2"/>
    <sheet name="System Performance" sheetId="3" r:id="rId3"/>
    <sheet name="Transition Readiness" sheetId="5" r:id="rId4"/>
    <sheet name="Technology-Specific Preparednes" sheetId="4" r:id="rId5"/>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F6" i="6"/>
  <c r="E7" i="6"/>
  <c r="I33" i="3"/>
  <c r="H54" i="3"/>
  <c r="H52" i="3"/>
  <c r="H49" i="3" s="1"/>
  <c r="H51" i="3"/>
  <c r="H50" i="3"/>
  <c r="H44" i="3"/>
  <c r="H38" i="3"/>
  <c r="I2" i="3"/>
  <c r="H25" i="3"/>
  <c r="H6" i="3"/>
  <c r="H23" i="3"/>
  <c r="H22" i="3"/>
  <c r="H20" i="3"/>
  <c r="I28" i="3"/>
  <c r="I29" i="3"/>
  <c r="I30" i="3"/>
  <c r="I31" i="3"/>
  <c r="I27" i="3"/>
  <c r="H30" i="3"/>
  <c r="H31" i="3"/>
  <c r="J188" i="4" l="1"/>
  <c r="I168" i="4"/>
  <c r="H187" i="4"/>
  <c r="H186" i="4"/>
  <c r="H184" i="4"/>
  <c r="H181" i="4"/>
  <c r="H185" i="4"/>
  <c r="N11" i="4"/>
  <c r="H183" i="4"/>
  <c r="H182" i="4"/>
  <c r="H180" i="4"/>
  <c r="H179" i="4"/>
  <c r="H178" i="4"/>
  <c r="H176" i="4"/>
  <c r="H175" i="4"/>
  <c r="H172" i="4"/>
  <c r="H173" i="4"/>
  <c r="H171" i="4"/>
  <c r="H169" i="4"/>
  <c r="H142" i="4"/>
  <c r="H168" i="4"/>
  <c r="H144" i="4"/>
  <c r="H145" i="4"/>
  <c r="H146" i="4"/>
  <c r="H148" i="4"/>
  <c r="H149" i="4"/>
  <c r="H151" i="4"/>
  <c r="H152" i="4"/>
  <c r="H153" i="4"/>
  <c r="H155" i="4"/>
  <c r="H156" i="4"/>
  <c r="H158" i="4"/>
  <c r="H157" i="4" s="1"/>
  <c r="H164" i="4"/>
  <c r="H166" i="4"/>
  <c r="H43" i="3"/>
  <c r="H45" i="3"/>
  <c r="H42" i="3"/>
  <c r="H28" i="3"/>
  <c r="H29" i="3"/>
  <c r="H27" i="3"/>
  <c r="J26" i="3"/>
  <c r="H21" i="3"/>
  <c r="H19" i="3"/>
  <c r="H18" i="3"/>
  <c r="H17" i="3"/>
  <c r="H16" i="3"/>
  <c r="H11" i="3"/>
  <c r="J64" i="5"/>
  <c r="H7" i="3"/>
  <c r="H5" i="3"/>
  <c r="H3" i="3"/>
  <c r="B153" i="4"/>
  <c r="B154" i="4" s="1"/>
  <c r="B157" i="4" s="1"/>
  <c r="B162" i="4" s="1"/>
  <c r="B163" i="4" s="1"/>
  <c r="B164" i="4" s="1"/>
  <c r="B165" i="4" s="1"/>
  <c r="B166" i="4" s="1"/>
  <c r="H2" i="3"/>
  <c r="H65" i="5"/>
  <c r="J32" i="3"/>
  <c r="I42" i="5"/>
  <c r="H34" i="3"/>
  <c r="H36" i="3"/>
  <c r="H37" i="3"/>
  <c r="H39" i="3"/>
  <c r="H41" i="3"/>
  <c r="H46" i="3"/>
  <c r="H47" i="3"/>
  <c r="H48" i="3"/>
  <c r="H33" i="3"/>
  <c r="H4" i="3"/>
  <c r="H8" i="3"/>
  <c r="H12" i="3"/>
  <c r="H13" i="3"/>
  <c r="H24" i="3"/>
  <c r="J69" i="5"/>
  <c r="N8" i="5" s="1"/>
  <c r="I66" i="5"/>
  <c r="I67" i="5"/>
  <c r="I68" i="5"/>
  <c r="I65" i="5"/>
  <c r="B67" i="5"/>
  <c r="B68" i="5"/>
  <c r="B66" i="5"/>
  <c r="H66" i="5"/>
  <c r="H67" i="5"/>
  <c r="H68" i="5"/>
  <c r="I63" i="5"/>
  <c r="I62" i="5"/>
  <c r="I61" i="5"/>
  <c r="I58" i="5"/>
  <c r="I56" i="5"/>
  <c r="B58" i="5"/>
  <c r="B59" i="5" s="1"/>
  <c r="B60" i="5" s="1"/>
  <c r="B61" i="5" s="1"/>
  <c r="B62" i="5" s="1"/>
  <c r="B63" i="5" s="1"/>
  <c r="B57" i="5"/>
  <c r="H58" i="5"/>
  <c r="H61" i="5"/>
  <c r="H62" i="5"/>
  <c r="H63" i="5"/>
  <c r="H56" i="5"/>
  <c r="J55" i="5"/>
  <c r="H49" i="5"/>
  <c r="H51" i="5"/>
  <c r="H52" i="5"/>
  <c r="H53" i="5"/>
  <c r="H54" i="5"/>
  <c r="H50" i="5"/>
  <c r="I53" i="5"/>
  <c r="I54" i="5"/>
  <c r="I49" i="5"/>
  <c r="B54" i="5"/>
  <c r="B53" i="5"/>
  <c r="J48" i="5"/>
  <c r="I43" i="5"/>
  <c r="I44" i="5"/>
  <c r="I45" i="5"/>
  <c r="I46" i="5"/>
  <c r="I47" i="5"/>
  <c r="H43" i="5"/>
  <c r="H42" i="5"/>
  <c r="B44" i="5"/>
  <c r="B45" i="5"/>
  <c r="B46" i="5" s="1"/>
  <c r="B47" i="5" s="1"/>
  <c r="B43" i="5"/>
  <c r="H47" i="5"/>
  <c r="H46" i="5"/>
  <c r="H45" i="5"/>
  <c r="H44" i="5"/>
  <c r="H29" i="5"/>
  <c r="H21" i="5"/>
  <c r="I29" i="5"/>
  <c r="I28" i="5"/>
  <c r="I27" i="5"/>
  <c r="I26" i="5"/>
  <c r="I21" i="5"/>
  <c r="B26" i="5"/>
  <c r="B27" i="5"/>
  <c r="B28" i="5" s="1"/>
  <c r="B29" i="5" s="1"/>
  <c r="I17" i="5" s="1"/>
  <c r="B20" i="5"/>
  <c r="B19" i="5"/>
  <c r="B18" i="5"/>
  <c r="H18" i="5"/>
  <c r="H19" i="5"/>
  <c r="J41" i="5" s="1"/>
  <c r="H20" i="5"/>
  <c r="H22" i="5"/>
  <c r="H23" i="5"/>
  <c r="H24" i="5"/>
  <c r="H25" i="5"/>
  <c r="H26" i="5"/>
  <c r="H27" i="5"/>
  <c r="H28" i="5"/>
  <c r="H30" i="5"/>
  <c r="H31" i="5"/>
  <c r="H32" i="5"/>
  <c r="H33" i="5"/>
  <c r="H34" i="5"/>
  <c r="H35" i="5"/>
  <c r="H36" i="5"/>
  <c r="H37" i="5"/>
  <c r="H38" i="5"/>
  <c r="H39" i="5"/>
  <c r="H40" i="5"/>
  <c r="H17" i="5"/>
  <c r="H2" i="5"/>
  <c r="I15" i="5"/>
  <c r="I14" i="5"/>
  <c r="I13" i="5"/>
  <c r="B15" i="5"/>
  <c r="B13" i="5"/>
  <c r="B14" i="5" s="1"/>
  <c r="I2" i="5"/>
  <c r="H4" i="5"/>
  <c r="H5" i="5"/>
  <c r="H6" i="5"/>
  <c r="H7" i="5"/>
  <c r="H8" i="5"/>
  <c r="H9" i="5"/>
  <c r="H10" i="5"/>
  <c r="H11" i="5"/>
  <c r="H12" i="5"/>
  <c r="H13" i="5"/>
  <c r="H14" i="5"/>
  <c r="H15" i="5"/>
  <c r="J16" i="5" s="1"/>
  <c r="H3" i="5"/>
  <c r="H141" i="4" l="1"/>
  <c r="H154" i="4"/>
  <c r="I165" i="4"/>
  <c r="I166" i="4"/>
  <c r="I162" i="4"/>
  <c r="I154" i="4"/>
  <c r="I153" i="4"/>
  <c r="I141" i="4"/>
  <c r="J167" i="4" s="1"/>
  <c r="N10" i="4" s="1"/>
  <c r="I157" i="4"/>
  <c r="I163" i="4"/>
  <c r="I164" i="4"/>
  <c r="J55" i="3"/>
  <c r="N5" i="3" s="1"/>
  <c r="N3" i="3"/>
  <c r="I18" i="5"/>
  <c r="I19" i="5"/>
  <c r="I20" i="5"/>
  <c r="N9" i="4"/>
  <c r="N8" i="4"/>
  <c r="N12" i="4" s="1"/>
  <c r="N7" i="4"/>
  <c r="N6" i="4"/>
  <c r="N5" i="4"/>
  <c r="N4" i="4"/>
  <c r="N3" i="4"/>
  <c r="N7" i="5"/>
  <c r="N6" i="5"/>
  <c r="N5" i="5"/>
  <c r="N4" i="5"/>
  <c r="N3" i="5"/>
  <c r="N4" i="3"/>
  <c r="N9" i="5" l="1"/>
  <c r="E5" i="6" s="1"/>
  <c r="F8" i="6"/>
  <c r="E8" i="6"/>
  <c r="N6" i="3"/>
  <c r="E4" i="6" s="1"/>
  <c r="E6" i="6"/>
  <c r="F5" i="6"/>
  <c r="E11" i="6" l="1"/>
  <c r="E10" i="6"/>
  <c r="E9" i="6"/>
  <c r="F4" i="6"/>
  <c r="F10" i="6" l="1"/>
  <c r="F11" i="6"/>
  <c r="F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tc={82FBF5BC-4B86-4842-AD59-F57B946A6971}</author>
    <author>tc={3EF82D20-C9F6-4044-B86C-40189E4AA2FA}</author>
    <author>tc={488EE357-8F05-4BCD-AC87-465447643989}</author>
    <author>tc={6C9ABB47-A092-4868-9A04-F60B53156ECC}</author>
    <author>tc={8FA0C973-6DEE-4368-A9EB-46B695E4347E}</author>
    <author>tc={D49DD95B-3E23-4744-8323-D34C0CF0243A}</author>
    <author>tc={23F46E43-1F0C-44A8-B567-1E6A91283BB0}</author>
    <author>tc={1BB389C1-C8B1-40DA-A69F-BF84BBA8B595}</author>
    <author>tc={E60088A2-FEB3-4AA9-83E8-03FAE971E66E}</author>
    <author>tc={F5156EBD-81C1-42BA-9916-699224F5C6A7}</author>
    <author>tc={7AD7D429-303A-4B5C-A7B0-9D28E5FC5192}</author>
    <author>tc={E37BF62A-DFFB-4294-9766-E5FE90058851}</author>
    <author>tc={00969F1F-B56F-41B2-9789-BC1E72E5D96E}</author>
    <author>tc={9B07093C-B6C7-497E-948D-8F9A3F8A2B83}</author>
    <author>tc={B23CF53C-E1E8-4679-B525-8BDD76121E37}</author>
    <author>tc={FF61E32D-D3C7-49DC-9A13-CFF30C8582A1}</author>
    <author>tc={C5F7734E-8F29-4B21-B2E3-1B8F73567B39}</author>
    <author>tc={77052FF3-4F04-483B-A951-BCA278000B24}</author>
    <author>tc={DC62ECD1-60DE-498B-AC31-1BBE7153E7D3}</author>
    <author>tc={3C922AB0-3D05-436F-BC2D-AF2D1FD2B7B2}</author>
    <author>tc={6B61C18E-754D-4213-AA5C-DD4E5CA836FE}</author>
    <author>tc={9FD03022-1690-49A3-BE25-4AEFD1267997}</author>
    <author>tc={DFC82367-D19B-4FAB-AC5A-F9BB7ACB3408}</author>
    <author>tc={E0EEE4AA-3517-4725-8D5F-E848B450BCAC}</author>
  </authors>
  <commentList>
    <comment ref="E2" authorId="0" shapeId="0" xr:uid="{82FBF5BC-4B86-4842-AD59-F57B946A6971}">
      <text>
        <t>[Threaded comment]
Your version of Excel allows you to read this threaded comment; however, any edits to it will get removed if the file is opened in a newer version of Excel. Learn more: https://go.microsoft.com/fwlink/?linkid=870924
Comment:
    Need to purchase full version of Enerdata to access the PPP data, so this value is just in (US cents/kWh)*100</t>
      </text>
    </comment>
    <comment ref="G2" authorId="1" shapeId="0" xr:uid="{3EF82D20-C9F6-4044-B86C-40189E4AA2FA}">
      <text>
        <t>[Threaded comment]
Your version of Excel allows you to read this threaded comment; however, any edits to it will get removed if the file is opened in a newer version of Excel. Learn more: https://go.microsoft.com/fwlink/?linkid=870924
Comment:
    We multiplied the price in PPP US cents/kWh by 100. 60 (or 0.6 PPP $/kWh seemed to be on the high end for countries but this value can be adjusted</t>
      </text>
    </comment>
    <comment ref="E3" authorId="2" shapeId="0" xr:uid="{488EE357-8F05-4BCD-AC87-465447643989}">
      <text>
        <t>[Threaded comment]
Your version of Excel allows you to read this threaded comment; however, any edits to it will get removed if the file is opened in a newer version of Excel. Learn more: https://go.microsoft.com/fwlink/?linkid=870924
Comment:
    Based on a energy consumption of 142 kwh per capita and a GDP per capita of 2,162.6</t>
      </text>
    </comment>
    <comment ref="G3" authorId="3" shapeId="0" xr:uid="{6C9ABB47-A092-4868-9A04-F60B53156ECC}">
      <text>
        <t>[Threaded comment]
Your version of Excel allows you to read this threaded comment; however, any edits to it will get removed if the file is opened in a newer version of Excel. Learn more: https://go.microsoft.com/fwlink/?linkid=870924
Comment:
    You'll have to multiple the household prices by the average household consumption, then divide it by per capita income</t>
      </text>
    </comment>
    <comment ref="G4" authorId="4" shapeId="0" xr:uid="{8FA0C973-6DEE-4368-A9EB-46B695E4347E}">
      <text>
        <t>[Threaded comment]
Your version of Excel allows you to read this threaded comment; however, any edits to it will get removed if the file is opened in a newer version of Excel. Learn more: https://go.microsoft.com/fwlink/?linkid=870924
Comment:
    Solomon Islands and Venezuela seem to be outliers (71.6 and 123.8 respectively) but for simplicity we're cutting it at 100</t>
      </text>
    </comment>
    <comment ref="E5" authorId="5" shapeId="0" xr:uid="{D49DD95B-3E23-4744-8323-D34C0CF0243A}">
      <text>
        <t>[Threaded comment]
Your version of Excel allows you to read this threaded comment; however, any edits to it will get removed if the file is opened in a newer version of Excel. Learn more: https://go.microsoft.com/fwlink/?linkid=870924
Comment:
    Based on an annual average consumption of 400 kwh and an average annual income of 4000 USD
https://moniepoint.com/blog/nigeria-small-business-statistics#:~:text=5%3A%20Average%20SME%20turnover%20in,%2C000%20to%20N900%2C000.</t>
      </text>
    </comment>
    <comment ref="E6" authorId="6" shapeId="0" xr:uid="{23F46E43-1F0C-44A8-B567-1E6A91283BB0}">
      <text>
        <t>[Threaded comment]
Your version of Excel allows you to read this threaded comment; however, any edits to it will get removed if the file is opened in a newer version of Excel. Learn more: https://go.microsoft.com/fwlink/?linkid=870924
Comment:
    From the WTP study by the Energy for Growth Hub, it says "Approximately one in every three Nigerian homes has a diesel or petrol-powered generator and spend between US$0.27–0.41/kWh on self-generation.", so we took the average value</t>
      </text>
    </comment>
    <comment ref="G7" authorId="7" shapeId="0" xr:uid="{1BB389C1-C8B1-40DA-A69F-BF84BBA8B595}">
      <text>
        <t>[Threaded comment]
Your version of Excel allows you to read this threaded comment; however, any edits to it will get removed if the file is opened in a newer version of Excel. Learn more: https://go.microsoft.com/fwlink/?linkid=870924
Comment:
    Burundi seems to be the highest at 14978%</t>
      </text>
    </comment>
    <comment ref="G11" authorId="8" shapeId="0" xr:uid="{E60088A2-FEB3-4AA9-83E8-03FAE971E66E}">
      <text>
        <t>[Threaded comment]
Your version of Excel allows you to read this threaded comment; however, any edits to it will get removed if the file is opened in a newer version of Excel. Learn more: https://go.microsoft.com/fwlink/?linkid=870924
Comment:
    Higher value = lesser duration and frequency of outages</t>
      </text>
    </comment>
    <comment ref="E17" authorId="9" shapeId="0" xr:uid="{F5156EBD-81C1-42BA-9916-699224F5C6A7}">
      <text>
        <t>[Threaded comment]
Your version of Excel allows you to read this threaded comment; however, any edits to it will get removed if the file is opened in a newer version of Excel. Learn more: https://go.microsoft.com/fwlink/?linkid=870924
Comment:
    Based on a global average of 22,273 kwh and a Nigeria average of 2548 kwh</t>
      </text>
    </comment>
    <comment ref="G20" authorId="10" shapeId="0" xr:uid="{7AD7D429-303A-4B5C-A7B0-9D28E5FC5192}">
      <text>
        <t xml:space="preserve">[Threaded comment]
Your version of Excel allows you to read this threaded comment; however, any edits to it will get removed if the file is opened in a newer version of Excel. Learn more: https://go.microsoft.com/fwlink/?linkid=870924
Comment:
    China has the highest with 99,293 million </t>
      </text>
    </comment>
    <comment ref="E25" authorId="11" shapeId="0" xr:uid="{E37BF62A-DFFB-4294-9766-E5FE90058851}">
      <text>
        <t>[Threaded comment]
Your version of Excel allows you to read this threaded comment; however, any edits to it will get removed if the file is opened in a newer version of Excel. Learn more: https://go.microsoft.com/fwlink/?linkid=870924
Comment:
    "Some of the critical results revealed that respondents are willing to pay an average cost of 5–10% above the present cost of electricity"
https://www.sciencedirect.com/science/article/abs/pii/S1364032121005669</t>
      </text>
    </comment>
    <comment ref="E38" authorId="12" shapeId="0" xr:uid="{00969F1F-B56F-41B2-9789-BC1E72E5D96E}">
      <text>
        <t>[Threaded comment]
Your version of Excel allows you to read this threaded comment; however, any edits to it will get removed if the file is opened in a newer version of Excel. Learn more: https://go.microsoft.com/fwlink/?linkid=870924
Comment:
    Although the government of Nigeria raised a lot of funds to invest in the overall energy grid, there doesn't seem to be any investments in smart grids specifically</t>
      </text>
    </comment>
    <comment ref="G38" authorId="13" shapeId="0" xr:uid="{9B07093C-B6C7-497E-948D-8F9A3F8A2B83}">
      <text>
        <t>[Threaded comment]
Your version of Excel allows you to read this threaded comment; however, any edits to it will get removed if the file is opened in a newer version of Excel. Learn more: https://go.microsoft.com/fwlink/?linkid=870924
Comment:
    Highest annual investment in a smart grids so far
https://www.energy.gov/gdo/smart-grid-grants</t>
      </text>
    </comment>
    <comment ref="G43" authorId="14" shapeId="0" xr:uid="{B23CF53C-E1E8-4679-B525-8BDD76121E37}">
      <text>
        <t>[Threaded comment]
Your version of Excel allows you to read this threaded comment; however, any edits to it will get removed if the file is opened in a newer version of Excel. Learn more: https://go.microsoft.com/fwlink/?linkid=870924
Comment:
    Higher number = less diversity</t>
      </text>
    </comment>
    <comment ref="C50" authorId="15" shapeId="0" xr:uid="{FF61E32D-D3C7-49DC-9A13-CFF30C8582A1}">
      <text>
        <t>[Threaded comment]
Your version of Excel allows you to read this threaded comment; however, any edits to it will get removed if the file is opened in a newer version of Excel. Learn more: https://go.microsoft.com/fwlink/?linkid=870924
Comment:
    i.e., does the country have a grid code that clearly specifies connection procedures and meet international practices, does the grid code include measures addressing variable renewable energy (VRE), etc.</t>
      </text>
    </comment>
    <comment ref="E50" authorId="16" shapeId="0" xr:uid="{C5F7734E-8F29-4B21-B2E3-1B8F73567B39}">
      <text>
        <t>[Threaded comment]
Your version of Excel allows you to read this threaded comment; however, any edits to it will get removed if the file is opened in a newer version of Excel. Learn more: https://go.microsoft.com/fwlink/?linkid=870924
Comment:
    The Grid Code for the Nigeria Electricity Transmission System: 
https://nerc.gov.ng/wp-content/uploads/2018/09/GridCodev03-01-08-2018-compressed.pdf</t>
      </text>
    </comment>
    <comment ref="G50" authorId="17" shapeId="0" xr:uid="{77052FF3-4F04-483B-A951-BCA278000B24}">
      <text>
        <t>[Threaded comment]
Your version of Excel allows you to read this threaded comment; however, any edits to it will get removed if the file is opened in a newer version of Excel. Learn more: https://go.microsoft.com/fwlink/?linkid=870924
Comment:
    1 for yes and 0 for no</t>
      </text>
    </comment>
    <comment ref="C51" authorId="18" shapeId="0" xr:uid="{DC62ECD1-60DE-498B-AC31-1BBE7153E7D3}">
      <text>
        <t>[Threaded comment]
Your version of Excel allows you to read this threaded comment; however, any edits to it will get removed if the file is opened in a newer version of Excel. Learn more: https://go.microsoft.com/fwlink/?linkid=870924
Comment:
    i.e., are there rules that allow customers to purchase power directly from a third party?</t>
      </text>
    </comment>
    <comment ref="E51" authorId="19" shapeId="0" xr:uid="{3C922AB0-3D05-436F-BC2D-AF2D1FD2B7B2}">
      <text>
        <t>[Threaded comment]
Your version of Excel allows you to read this threaded comment; however, any edits to it will get removed if the file is opened in a newer version of Excel. Learn more: https://go.microsoft.com/fwlink/?linkid=870924
Comment:
    "Encourage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
      </text>
    </comment>
    <comment ref="C52" authorId="20" shapeId="0" xr:uid="{6B61C18E-754D-4213-AA5C-DD4E5CA836FE}">
      <text>
        <t>[Threaded comment]
Your version of Excel allows you to read this threaded comment; however, any edits to it will get removed if the file is opened in a newer version of Excel. Learn more: https://go.microsoft.com/fwlink/?linkid=870924
Comment:
    i.e., does the country carry out regular assessments of the flexibility of the grid relating to VRE integration, are there balancing/ancillary services, does the country integrate high-quality forecasting for VRE, etc.</t>
      </text>
    </comment>
    <comment ref="E52" authorId="21" shapeId="0" xr:uid="{9FD03022-1690-49A3-BE25-4AEFD1267997}">
      <text>
        <t>[Threaded comment]
Your version of Excel allows you to read this threaded comment; however, any edits to it will get removed if the file is opened in a newer version of Excel. Learn more: https://go.microsoft.com/fwlink/?linkid=870924
Comment:
    There are plans in place via the National Renewable Energy and Energy Efficiency Policy (NREEEP), but actual implementation/integration has been slow
NREEEP: https://www.fao.org/faolex/results/details/en/c/LEX-FAOC211220/</t>
      </text>
    </comment>
    <comment ref="C54" authorId="22" shapeId="0" xr:uid="{DFC82367-D19B-4FAB-AC5A-F9BB7ACB3408}">
      <text>
        <t>[Threaded comment]
Your version of Excel allows you to read this threaded comment; however, any edits to it will get removed if the file is opened in a newer version of Excel. Learn more: https://go.microsoft.com/fwlink/?linkid=870924
Comment:
    Is there power grid connections between countries within a specific region, reflecting the capability for cross-border electricity trade and shared access to energy resources?</t>
      </text>
    </comment>
    <comment ref="E54" authorId="23" shapeId="0" xr:uid="{E0EEE4AA-3517-4725-8D5F-E848B450BCAC}">
      <text>
        <t>[Threaded comment]
Your version of Excel allows you to read this threaded comment; however, any edits to it will get removed if the file is opened in a newer version of Excel. Learn more: https://go.microsoft.com/fwlink/?linkid=870924
Comment:
    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tc={66A7DF93-243C-2A4F-B65F-B543B1972010}</author>
    <author>tc={B3220E65-5D73-A443-9FFC-DE80BD5294C1}</author>
    <author>tc={46193E9A-ACC1-C744-957E-1A94165BA2FF}</author>
    <author>tc={179C36C1-047B-FF4E-A9FE-E6A4BF4EB737}</author>
    <author>tc={982BDF4F-AA0E-F14C-ADBC-7CCBA31E7C1E}</author>
    <author>tc={9FDAA032-7AEC-0343-9706-DA927D560EEC}</author>
    <author>tc={4A84B2ED-666C-4C44-9D60-C45CEB61BAE5}</author>
    <author>tc={17A0D45C-6426-3242-A657-92A778153F12}</author>
    <author>tc={163A544E-E6FD-2044-982A-54B40432A4AB}</author>
    <author>tc={72206C9D-E86E-9F47-9865-D591439CEA4C}</author>
    <author>tc={2BFA186D-A70E-CC4C-A71D-DD6014679D95}</author>
    <author>tc={C68E81CE-5591-124E-AD4F-5CE29EC3DF92}</author>
    <author>tc={6CC30853-D992-5D4C-868B-3E475F5A6CDD}</author>
    <author>tc={6EF152E1-79CD-F34A-8B65-A90FBB794681}</author>
    <author>tc={BEA49373-4099-3743-BFB6-036B784FEE22}</author>
    <author>tc={494D6B5A-9C3A-F14A-8D81-4A650DDC0088}</author>
    <author>tc={2251E427-E9AA-FB48-B569-2F7B982D4445}</author>
    <author>tc={CE7FD201-7C24-C64B-B2AF-6F669675B75E}</author>
    <author>tc={0801357F-260D-6C45-B3E5-F252C1F651F4}</author>
  </authors>
  <commentList>
    <comment ref="E15" authorId="0" shapeId="0" xr:uid="{66A7DF93-243C-2A4F-B65F-B543B1972010}">
      <text>
        <t xml:space="preserve">[Threaded comment]
Your version of Excel allows you to read this threaded comment; however, any edits to it will get removed if the file is opened in a newer version of Excel. Learn more: https://go.microsoft.com/fwlink/?linkid=870924
Comment:
    2030 target: 442.5; current progress: 345.7
https://www.climate-transparency.org/wp-content/uploads/2021/01/Nigeria-CT-2020.pdf </t>
      </text>
    </comment>
    <comment ref="G26" authorId="1" shapeId="0" xr:uid="{B3220E65-5D73-A443-9FFC-DE80BD5294C1}">
      <text>
        <t>[Threaded comment]
Your version of Excel allows you to read this threaded comment; however, any edits to it will get removed if the file is opened in a newer version of Excel. Learn more: https://go.microsoft.com/fwlink/?linkid=870924
Comment:
    Current high in Africa is South Africa at 1,843; high in the world is Brazil at 6,128
—&gt; take approx. average as max (3,980)</t>
      </text>
    </comment>
    <comment ref="G30" authorId="2" shapeId="0" xr:uid="{46193E9A-ACC1-C744-957E-1A94165BA2FF}">
      <text>
        <t>[Threaded comment]
Your version of Excel allows you to read this threaded comment; however, any edits to it will get removed if the file is opened in a newer version of Excel. Learn more: https://go.microsoft.com/fwlink/?linkid=870924
Comment:
    In 2023, country with most cumulative IFC commitments was Brazil at $35B; highest in Africa was Nigeria at $21.5B
—&gt; take max as average ($28.2B)</t>
      </text>
    </comment>
    <comment ref="G31" authorId="3" shapeId="0" xr:uid="{179C36C1-047B-FF4E-A9FE-E6A4BF4EB737}">
      <text>
        <t>[Threaded comment]
Your version of Excel allows you to read this threaded comment; however, any edits to it will get removed if the file is opened in a newer version of Excel. Learn more: https://go.microsoft.com/fwlink/?linkid=870924
Comment:
    Country with the most ADB funding in 2022 was Egypt at $413M</t>
      </text>
    </comment>
    <comment ref="G32" authorId="4" shapeId="0" xr:uid="{982BDF4F-AA0E-F14C-ADBC-7CCBA31E7C1E}">
      <text>
        <t>[Threaded comment]
Your version of Excel allows you to read this threaded comment; however, any edits to it will get removed if the file is opened in a newer version of Excel. Learn more: https://go.microsoft.com/fwlink/?linkid=870924
Comment:
    In 2021, country with the largest portfolio was Tanzania at $88.3M</t>
      </text>
    </comment>
    <comment ref="G33" authorId="5" shapeId="0" xr:uid="{9FDAA032-7AEC-0343-9706-DA927D560EEC}">
      <text>
        <t>[Threaded comment]
Your version of Excel allows you to read this threaded comment; however, any edits to it will get removed if the file is opened in a newer version of Excel. Learn more: https://go.microsoft.com/fwlink/?linkid=870924
Comment:
    Couldn’t find annexes for financial report, but total authorized capital in 2022 Annual Report was XOF 1,709bn (55% is approx. 1,025)</t>
      </text>
    </comment>
    <comment ref="G34" authorId="6" shapeId="0" xr:uid="{4A84B2ED-666C-4C44-9D60-C45CEB61BAE5}">
      <text>
        <t>[Threaded comment]
Your version of Excel allows you to read this threaded comment; however, any edits to it will get removed if the file is opened in a newer version of Excel. Learn more: https://go.microsoft.com/fwlink/?linkid=870924
Comment:
    Highest in Africa in 2022 was Egypt at 7,480</t>
      </text>
    </comment>
    <comment ref="G35" authorId="7" shapeId="0" xr:uid="{17A0D45C-6426-3242-A657-92A778153F12}">
      <text>
        <t>[Threaded comment]
Your version of Excel allows you to read this threaded comment; however, any edits to it will get removed if the file is opened in a newer version of Excel. Learn more: https://go.microsoft.com/fwlink/?linkid=870924
Comment:
    Highest in Africa was Egypt at EUR 4,938; Highest overall was Turkey at 7,457
—&gt; average is around 6,200</t>
      </text>
    </comment>
    <comment ref="G36" authorId="8" shapeId="0" xr:uid="{163A544E-E6FD-2044-982A-54B40432A4AB}">
      <text>
        <t>[Threaded comment]
Your version of Excel allows you to read this threaded comment; however, any edits to it will get removed if the file is opened in a newer version of Excel. Learn more: https://go.microsoft.com/fwlink/?linkid=870924
Comment:
    Country in Africa with most FMO investment was South Africa at ~$530m</t>
      </text>
    </comment>
    <comment ref="G37" authorId="9" shapeId="0" xr:uid="{72206C9D-E86E-9F47-9865-D591439CEA4C}">
      <text>
        <t>[Threaded comment]
Your version of Excel allows you to read this threaded comment; however, any edits to it will get removed if the file is opened in a newer version of Excel. Learn more: https://go.microsoft.com/fwlink/?linkid=870924
Comment:
    Country in Africa with highest DFC commitment was Mozambique at $1,874</t>
      </text>
    </comment>
    <comment ref="G38" authorId="10" shapeId="0" xr:uid="{2BFA186D-A70E-CC4C-A71D-DD6014679D95}">
      <text>
        <t>[Threaded comment]
Your version of Excel allows you to read this threaded comment; however, any edits to it will get removed if the file is opened in a newer version of Excel. Learn more: https://go.microsoft.com/fwlink/?linkid=870924
Comment:
    Country with highest disbursed + undisbursed balance in Africa was Morocco at ~EUR1,500</t>
      </text>
    </comment>
    <comment ref="G39" authorId="11" shapeId="0" xr:uid="{C68E81CE-5591-124E-AD4F-5CE29EC3DF92}">
      <text>
        <t>[Threaded comment]
Your version of Excel allows you to read this threaded comment; however, any edits to it will get removed if the file is opened in a newer version of Excel. Learn more: https://go.microsoft.com/fwlink/?linkid=870924
Comment:
    In 2023, country in Africa with most new commitments was South Africa at around EUR555</t>
      </text>
    </comment>
    <comment ref="G40" authorId="12" shapeId="0" xr:uid="{6CC30853-D992-5D4C-868B-3E475F5A6CDD}">
      <text>
        <t>[Threaded comment]
Your version of Excel allows you to read this threaded comment; however, any edits to it will get removed if the file is opened in a newer version of Excel. Learn more: https://go.microsoft.com/fwlink/?linkid=870924
Comment:
    In 2022, country in Africa with most largest portfolio was Egypt at $632</t>
      </text>
    </comment>
    <comment ref="F42" authorId="13" shapeId="0" xr:uid="{6EF152E1-79CD-F34A-8B65-A90FBB794681}">
      <text>
        <t>[Threaded comment]
Your version of Excel allows you to read this threaded comment; however, any edits to it will get removed if the file is opened in a newer version of Excel. Learn more: https://go.microsoft.com/fwlink/?linkid=870924
Comment:
    Using Trading Economy’s numerical scaling (based on S&amp;P, Moody’s, and DBRS)</t>
      </text>
    </comment>
    <comment ref="E56" authorId="14" shapeId="0" xr:uid="{BEA49373-4099-3743-BFB6-036B784FEE22}">
      <text>
        <t>[Threaded comment]
Your version of Excel allows you to read this threaded comment; however, any edits to it will get removed if the file is opened in a newer version of Excel. Learn more: https://go.microsoft.com/fwlink/?linkid=870924
Comment:
    taken from dividng total number of adults 15+ working in STEM by the total employed adults 15+</t>
      </text>
    </comment>
    <comment ref="G59" authorId="15" shapeId="0" xr:uid="{494D6B5A-9C3A-F14A-8D81-4A650DDC0088}">
      <text>
        <t>[Threaded comment]
Your version of Excel allows you to read this threaded comment; however, any edits to it will get removed if the file is opened in a newer version of Excel. Learn more: https://go.microsoft.com/fwlink/?linkid=870924
Comment:
    In 2022, Marshall Islands had the highest public expenditure for education (15.9%)</t>
      </text>
    </comment>
    <comment ref="G61" authorId="16" shapeId="0" xr:uid="{2251E427-E9AA-FB48-B569-2F7B982D4445}">
      <text>
        <t>[Threaded comment]
Your version of Excel allows you to read this threaded comment; however, any edits to it will get removed if the file is opened in a newer version of Excel. Learn more: https://go.microsoft.com/fwlink/?linkid=870924
Comment:
    Average number in high income countries in 2022 was 4605.3</t>
      </text>
    </comment>
    <comment ref="G62" authorId="17" shapeId="0" xr:uid="{CE7FD201-7C24-C64B-B2AF-6F669675B75E}">
      <text>
        <t>[Threaded comment]
Your version of Excel allows you to read this threaded comment; however, any edits to it will get removed if the file is opened in a newer version of Excel. Learn more: https://go.microsoft.com/fwlink/?linkid=870924
Comment:
    In 2021, average expenditure for high income countries was 2.76%</t>
      </text>
    </comment>
    <comment ref="G67" authorId="18" shapeId="0" xr:uid="{0801357F-260D-6C45-B3E5-F252C1F651F4}">
      <text>
        <t>[Threaded comment]
Your version of Excel allows you to read this threaded comment; however, any edits to it will get removed if the file is opened in a newer version of Excel. Learn more: https://go.microsoft.com/fwlink/?linkid=870924
Comment:
    In 2022, average per capita electricity consumption in high income countries was 8,931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tc={D7978282-FCCD-4647-98EE-F39F2995F801}</author>
    <author>tc={2D8216BC-E831-F946-8215-EA4CB94725A4}</author>
    <author>tc={9FE19718-4562-0847-896A-D53FFD8C4B51}</author>
    <author>tc={CCF7BD9B-C75D-1A49-87D8-0A34B7C546B1}</author>
    <author>tc={5DD43DC3-7737-6E4B-8BFA-546950BED316}</author>
    <author>tc={0BD89B35-94D8-AB4D-A2CD-E44E31544FB3}</author>
    <author>tc={424A10A8-3D09-E24C-8867-85D3869F216A}</author>
    <author>tc={2C085AAC-DA10-B94B-A1D9-46698CC7753E}</author>
    <author>tc={77DC4266-C51A-B441-B3BE-2BCAFB6D7701}</author>
    <author>tc={B900515C-E341-1F4C-B112-BACFCAC3CD4F}</author>
    <author>tc={BC803BB2-DD95-E144-A6C1-595DC01EC0E5}</author>
    <author>tc={E35E9C5A-3B97-2746-A632-273030876E1F}</author>
    <author>tc={20404F8C-4954-3646-9C77-FC32571CD27A}</author>
    <author>tc={50744D55-3159-3847-9886-64BE563FA92F}</author>
    <author>tc={AD5EC2F8-C363-6344-99F8-814A17B32E7B}</author>
    <author>tc={02A6F59D-8AE3-4B99-AEB0-917A8FE0A1F1}</author>
    <author>tc={343A7E15-83FB-4A31-83DE-E13EE0897187}</author>
    <author>tc={B21DFD8C-4A46-4AB5-98CF-ECE03D911521}</author>
    <author>tc={ADFFB7F6-9F3E-475B-920D-8879B11AD9AA}</author>
    <author>tc={FD1996A3-B8FE-4E14-B4B5-FE6C29F5379E}</author>
    <author>tc={CC5BB255-FF76-4B24-99EF-77E1138DEAD9}</author>
    <author>tc={590B9C3E-5C81-45DC-A5AB-37E322695382}</author>
  </authors>
  <commentList>
    <comment ref="C142" authorId="0" shapeId="0" xr:uid="{D7978282-FCCD-4647-98EE-F39F2995F801}">
      <text>
        <t>[Threaded comment]
Your version of Excel allows you to read this threaded comment; however, any edits to it will get removed if the file is opened in a newer version of Excel. Learn more: https://go.microsoft.com/fwlink/?linkid=870924
Comment:
    i.e., does a legal framework allow for private sector ownership, is there an official energy target, is that target legally binding</t>
      </text>
    </comment>
    <comment ref="E142" authorId="1" shapeId="0" xr:uid="{2D8216BC-E831-F946-8215-EA4CB94725A4}">
      <text>
        <t>[Threaded comment]
Your version of Excel allows you to read this threaded comment; however, any edits to it will get removed if the file is opened in a newer version of Excel. Learn more: https://go.microsoft.com/fwlink/?linkid=870924
Comment:
    While the National Council of Climate Change recognizes the role of hydrogen as an emerging renewable energy source, it does not have its own set of regulations. The current legal and regulatory framework for RE projects apply to green hydrogen as well</t>
      </text>
    </comment>
    <comment ref="C144" authorId="2" shapeId="0" xr:uid="{9FE19718-4562-0847-896A-D53FFD8C4B51}">
      <text>
        <t>[Threaded comment]
Your version of Excel allows you to read this threaded comment; however, any edits to it will get removed if the file is opened in a newer version of Excel. Learn more: https://go.microsoft.com/fwlink/?linkid=870924
Comment:
    does the plan estimate the amount of investment necessary to meet the target, is there an institution responsible for tracking progress</t>
      </text>
    </comment>
    <comment ref="E144" authorId="3" shapeId="0" xr:uid="{CCF7BD9B-C75D-1A49-87D8-0A34B7C546B1}">
      <text>
        <t>[Threaded comment]
Your version of Excel allows you to read this threaded comment; however, any edits to it will get removed if the file is opened in a newer version of Excel. Learn more: https://go.microsoft.com/fwlink/?linkid=870924
Comment:
    Early stages of green hydrogen planning and ramp up (Nigeria4H2 project, recently signed a gas supply deal with Germany, some companies have begun conducting feasibility studies)</t>
      </text>
    </comment>
    <comment ref="C145" authorId="4" shapeId="0" xr:uid="{5DD43DC3-7737-6E4B-8BFA-546950BED316}">
      <text>
        <t>[Threaded comment]
Your version of Excel allows you to read this threaded comment; however, any edits to it will get removed if the file is opened in a newer version of Excel. Learn more: https://go.microsoft.com/fwlink/?linkid=870924
Comment:
    is generation and transmission planning integrated</t>
      </text>
    </comment>
    <comment ref="C146" authorId="5" shapeId="0" xr:uid="{0BD89B35-94D8-AB4D-A2CD-E44E31544FB3}">
      <text>
        <t>[Threaded comment]
Your version of Excel allows you to read this threaded comment; however, any edits to it will get removed if the file is opened in a newer version of Excel. Learn more: https://go.microsoft.com/fwlink/?linkid=870924
Comment:
    has the country carried out geospatial planning or produced zoning guidance to inform commercial development</t>
      </text>
    </comment>
    <comment ref="C148" authorId="6" shapeId="0" xr:uid="{424A10A8-3D09-E24C-8867-85D3869F216A}">
      <text>
        <t>[Threaded comment]
Your version of Excel allows you to read this threaded comment; however, any edits to it will get removed if the file is opened in a newer version of Excel. Learn more: https://go.microsoft.com/fwlink/?linkid=870924
Comment:
    does the country offer long-term PPAs, is there clear and practical guidance on the permissions required, does the government offer direct fiscal incentives</t>
      </text>
    </comment>
    <comment ref="C149" authorId="7" shapeId="0" xr:uid="{2C085AAC-DA10-B94B-A1D9-46698CC7753E}">
      <text>
        <t xml:space="preserve">[Threaded comment]
Your version of Excel allows you to read this threaded comment; however, any edits to it will get removed if the file is opened in a newer version of Excel. Learn more: https://go.microsoft.com/fwlink/?linkid=870924
Comment:
    does the country provide prioritized access to the grid, are there provisions to compensate the seller if offtake infrastructure is not built in time, are there mechanisms to compensate projects for lost generation due to certain curtailments after project commissioning, etc. </t>
      </text>
    </comment>
    <comment ref="C151" authorId="8" shapeId="0" xr:uid="{77DC4266-C51A-B441-B3BE-2BCAFB6D7701}">
      <text>
        <t>[Threaded comment]
Your version of Excel allows you to read this threaded comment; however, any edits to it will get removed if the file is opened in a newer version of Excel. Learn more: https://go.microsoft.com/fwlink/?linkid=870924
Comment:
    is there a schedule for future bids/auctions for investors, is there a pre-qualification process to select bidders, are tariffs indexed (in part or in whole) to an international currency or to inflation, etc.</t>
      </text>
    </comment>
    <comment ref="C152" authorId="9" shapeId="0" xr:uid="{B900515C-E341-1F4C-B112-BACFCAC3CD4F}">
      <text>
        <t xml:space="preserve">[Threaded comment]
Your version of Excel allows you to read this threaded comment; however, any edits to it will get removed if the file is opened in a newer version of Excel. Learn more: https://go.microsoft.com/fwlink/?linkid=870924
Comment:
    can small producers connect to the grid, are different tariffs available for different sizes of the generation plant, etc.  </t>
      </text>
    </comment>
    <comment ref="G153" authorId="10" shapeId="0" xr:uid="{BC803BB2-DD95-E144-A6C1-595DC01EC0E5}">
      <text>
        <t>[Threaded comment]
Your version of Excel allows you to read this threaded comment; however, any edits to it will get removed if the file is opened in a newer version of Excel. Learn more: https://go.microsoft.com/fwlink/?linkid=870924
Comment:
    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
      </text>
    </comment>
    <comment ref="F158" authorId="11" shapeId="0" xr:uid="{E35E9C5A-3B97-2746-A632-273030876E1F}">
      <text>
        <t>[Threaded comment]
Your version of Excel allows you to read this threaded comment; however, any edits to it will get removed if the file is opened in a newer version of Excel. Learn more: https://go.microsoft.com/fwlink/?linkid=870924
Comment:
    LCOH derived from natural gas ranges from .5-1.7</t>
      </text>
    </comment>
    <comment ref="F163" authorId="12" shapeId="0" xr:uid="{20404F8C-4954-3646-9C77-FC32571CD27A}">
      <text>
        <t>[Threaded comment]
Your version of Excel allows you to read this threaded comment; however, any edits to it will get removed if the file is opened in a newer version of Excel. Learn more: https://go.microsoft.com/fwlink/?linkid=870924
Comment:
    According to IRENA, avg water withdrawal intensity for electroloysis-PEM is 25.7 and for coal is 49.8</t>
      </text>
    </comment>
    <comment ref="F165" authorId="13" shapeId="0" xr:uid="{50744D55-3159-3847-9886-64BE563FA92F}">
      <text>
        <t>[Threaded comment]
Your version of Excel allows you to read this threaded comment; however, any edits to it will get removed if the file is opened in a newer version of Excel. Learn more: https://go.microsoft.com/fwlink/?linkid=870924
Comment:
    no specific scale for this — using 1-5 for now</t>
      </text>
    </comment>
    <comment ref="G166" authorId="14" shapeId="0" xr:uid="{AD5EC2F8-C363-6344-99F8-814A17B32E7B}">
      <text>
        <t>[Threaded comment]
Your version of Excel allows you to read this threaded comment; however, any edits to it will get removed if the file is opened in a newer version of Excel. Learn more: https://go.microsoft.com/fwlink/?linkid=870924
Comment:
    Right now, there only exists 4,300 km of hydrogen pipelines (90% in Europe and North America)</t>
      </text>
    </comment>
    <comment ref="E169" authorId="15" shapeId="0" xr:uid="{02A6F59D-8AE3-4B99-AEB0-917A8FE0A1F1}">
      <text>
        <t>[Threaded comment]
Your version of Excel allows you to read this threaded comment; however, any edits to it will get removed if the file is opened in a newer version of Excel. Learn more: https://go.microsoft.com/fwlink/?linkid=870924
Comment:
    "In Nigeria, there is no existing legal framework regulating CCS, however the Petroleum Industry Act, 2021 envisages the need for decarbonisation, and thus provides a legal basis for deploying CCS."
https://www.mondaq.com/nigeria/renewables/1317622/carbon-capture-and-storage-in-nigeria</t>
      </text>
    </comment>
    <comment ref="E171" authorId="16" shapeId="0" xr:uid="{343A7E15-83FB-4A31-83DE-E13EE0897187}">
      <text>
        <t>[Threaded comment]
Your version of Excel allows you to read this threaded comment; however, any edits to it will get removed if the file is opened in a newer version of Excel. Learn more: https://go.microsoft.com/fwlink/?linkid=870924
Comment:
    "The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
      </text>
    </comment>
    <comment ref="G180" authorId="17" shapeId="0" xr:uid="{B21DFD8C-4A46-4AB5-98CF-ECE03D911521}">
      <text>
        <t>[Threaded comment]
Your version of Excel allows you to read this threaded comment; however, any edits to it will get removed if the file is opened in a newer version of Excel. Learn more: https://go.microsoft.com/fwlink/?linkid=870924
Comment:
    As of September. 2022, the total capacity of CCS projects in development was 244 million tonnes per annum (Mtpa)
https://status22.globalccsinstitute.com/wp-content/uploads/2022/12/Global-Status-of-CCS-2022_Download_1222.pdf</t>
      </text>
    </comment>
    <comment ref="G181" authorId="18" shapeId="0" xr:uid="{ADFFB7F6-9F3E-475B-920D-8879B11AD9AA}">
      <text>
        <t>[Threaded comment]
Your version of Excel allows you to read this threaded comment; however, any edits to it will get removed if the file is opened in a newer version of Excel. Learn more: https://go.microsoft.com/fwlink/?linkid=870924
Comment:
    Highest investment for a CCS project so far
https://apnews.com/article/climate-carbon-direct-air-capture-energy-3779d7776120570e9e9a53a00693dd1a</t>
      </text>
    </comment>
    <comment ref="E185" authorId="19" shapeId="0" xr:uid="{FD1996A3-B8FE-4E14-B4B5-FE6C29F5379E}">
      <text>
        <t>[Threaded comment]
Your version of Excel allows you to read this threaded comment; however, any edits to it will get removed if the file is opened in a newer version of Excel. Learn more: https://go.microsoft.com/fwlink/?linkid=870924
Comment:
    Nigeria’s updated NDC reiterated the country's unconditional economy-wide target to reduce emissions by 20% relative to business-as-usual by 2030, increasing its conditional target from 45% to 47%.
https://climatepromise.undp.org/what-we-do/where-we-work/nigeria</t>
      </text>
    </comment>
    <comment ref="G186" authorId="20" shapeId="0" xr:uid="{CC5BB255-FF76-4B24-99EF-77E1138DEAD9}">
      <text>
        <t>[Threaded comment]
Your version of Excel allows you to read this threaded comment; however, any edits to it will get removed if the file is opened in a newer version of Excel. Learn more: https://go.microsoft.com/fwlink/?linkid=870924
Comment:
    "The [Oxfam] estimates that meeting the carbon sequestration targets of just four energy companies would require between 50 and 70 million hectares" ~17.5 million hectares per company
https://www.newstatesman.com/chart-of-the-day/2021/08/how-much-land-would-carbon-capture-and-storage-really-require</t>
      </text>
    </comment>
    <comment ref="G187" authorId="21" shapeId="0" xr:uid="{590B9C3E-5C81-45DC-A5AB-37E322695382}">
      <text>
        <t>[Threaded comment]
Your version of Excel allows you to read this threaded comment; however, any edits to it will get removed if the file is opened in a newer version of Excel. Learn more: https://go.microsoft.com/fwlink/?linkid=870924
Comment:
    "Depending on technology, the water footprint of CCS ranges from 0.74 to 575 m3 H2O/tonne CO2." 
https://www.sciencedirect.com/science/article/abs/pii/S1364032120307978?trk=article-ssr-frontend-pulse_little-text-block</t>
      </text>
    </comment>
  </commentList>
</comments>
</file>

<file path=xl/sharedStrings.xml><?xml version="1.0" encoding="utf-8"?>
<sst xmlns="http://schemas.openxmlformats.org/spreadsheetml/2006/main" count="1024" uniqueCount="521">
  <si>
    <t>Sub-Score</t>
  </si>
  <si>
    <t>Dimension</t>
  </si>
  <si>
    <t>Indicator</t>
  </si>
  <si>
    <t>Source</t>
  </si>
  <si>
    <t>Link</t>
  </si>
  <si>
    <t>System Performance</t>
  </si>
  <si>
    <t>Economic Development and Growth</t>
  </si>
  <si>
    <t>Household electricity prices</t>
  </si>
  <si>
    <t>Energydata or IEA (both will require a paid subscription)</t>
  </si>
  <si>
    <t xml:space="preserve">https://www.enerdata.net/research/energy-market-data-co2-emissions-database.html 
https://www.iea.org/data-and-statistics/data-product/energy-prices </t>
  </si>
  <si>
    <t>Affordability of electricity for households/private consumers</t>
  </si>
  <si>
    <t>Electricity prices for industry</t>
  </si>
  <si>
    <t>World Bank Doing Business 
NOTE: Doing Business has been discontinued as of 9/16/2021.</t>
  </si>
  <si>
    <t>https://databank.worldbank.org/Electric-Prices-by-Country/id/7b12e700</t>
  </si>
  <si>
    <t>Affordability of electricity for industries/firms</t>
  </si>
  <si>
    <t>Cost of self-generated power</t>
  </si>
  <si>
    <t>https://energyforgrowth.org/wp-content/uploads/2020/02/Impact-of-Self-Generation-on-Willingness-to-pay.pdf</t>
  </si>
  <si>
    <t>Cost of industrial electricity (% of income per capita)</t>
  </si>
  <si>
    <t xml:space="preserve">World Bank Doing Business </t>
  </si>
  <si>
    <t>The RACE (Reliability-Adjusted Cost of Electricity) Metric</t>
  </si>
  <si>
    <t>Energy for Growth Hub</t>
  </si>
  <si>
    <t>https://energyforgrowth.org/project/the-race-metric/</t>
  </si>
  <si>
    <t>System average interruption duration index (SAIDI)</t>
  </si>
  <si>
    <t>System average interruption frequency index (SAIFI)</t>
  </si>
  <si>
    <t xml:space="preserve">https://databank.worldbank.org/Electric-Prices-by-Country/id/7b12e701 </t>
  </si>
  <si>
    <t>Total duration and frequency of outages per customer a year (0-3)</t>
  </si>
  <si>
    <t xml:space="preserve">https://databank.worldbank.org/Electric-Prices-by-Country/id/7b12e702 </t>
  </si>
  <si>
    <t>Power outages in firms in a typical month (number)</t>
  </si>
  <si>
    <t>World Bank, Enterprise Surveys</t>
  </si>
  <si>
    <t>https://data.worldbank.org/indicator/IC.ELC.OUTG?view=chart</t>
  </si>
  <si>
    <t>Value lost due to electrical outages (% of sales for affected firms)</t>
  </si>
  <si>
    <t xml:space="preserve">https://data.worldbank.org/indicator/IC.FRM.OUTG.ZS </t>
  </si>
  <si>
    <t>Value lost due to electrical outages or no electricity in rural areas</t>
  </si>
  <si>
    <t>Value lost due to voltage fluctuations</t>
  </si>
  <si>
    <t>Time to obtain an electrical connection (days)</t>
  </si>
  <si>
    <t>https://data.worldbank.org/indicator/IC.ELC.DURS?view=chart</t>
  </si>
  <si>
    <t>Energy Demand Deviation (using Primary energy consumption [Kwh] per capita) (%)</t>
  </si>
  <si>
    <t>Our World in Data</t>
  </si>
  <si>
    <t>https://ourworldindata.org/grapher/per-capita-energy-use</t>
  </si>
  <si>
    <t>Generator Usage</t>
  </si>
  <si>
    <r>
      <t xml:space="preserve">Potential source of data: </t>
    </r>
    <r>
      <rPr>
        <u/>
        <sz val="10"/>
        <color rgb="FF1155CC"/>
        <rFont val="Arial"/>
        <family val="2"/>
      </rPr>
      <t>https://documents1.worldbank.org/curated/en/144941573017592423/pdf/Full-Report.pdf</t>
    </r>
  </si>
  <si>
    <t>Adjusted Wholesale gas price (USD/ MMBTU or USD/Liter)</t>
  </si>
  <si>
    <t>Latter Unit from Global Petrol Prices</t>
  </si>
  <si>
    <t>https://www.globalpetrolprices.com/gasoline_prices/</t>
  </si>
  <si>
    <t>Power Subsidies</t>
  </si>
  <si>
    <t>Fossil Fuels Subsidy Tracker</t>
  </si>
  <si>
    <t>https://fossilfuelsubsidytracker.org/country/</t>
  </si>
  <si>
    <t>Net priced cost of externalities</t>
  </si>
  <si>
    <t>IMF Fiscal Affairs Department</t>
  </si>
  <si>
    <r>
      <rPr>
        <u/>
        <sz val="10"/>
        <color rgb="FF1155CC"/>
        <rFont val="Arial"/>
        <family val="2"/>
      </rPr>
      <t>https://www.elibrary.imf.org/view/journals/001/2023/169/001.2023.issue-169-en.xml?Tabs=contentsummary-102775</t>
    </r>
    <r>
      <rPr>
        <sz val="10"/>
        <color rgb="FF000000"/>
        <rFont val="Arial"/>
        <family val="2"/>
        <scheme val="minor"/>
      </rPr>
      <t xml:space="preserve"> </t>
    </r>
  </si>
  <si>
    <t>Fuel exports (% of merchandise exports)</t>
  </si>
  <si>
    <t>World Bank</t>
  </si>
  <si>
    <t>https://data.worldbank.org/indicator/TX.VAL.FUEL.ZS.UN</t>
  </si>
  <si>
    <t>Fuel imports (% of merchandise imports)</t>
  </si>
  <si>
    <t>https://data.worldbank.org/indicator/TM.VAL.FUEL.ZS.UN</t>
  </si>
  <si>
    <t>Net electricity imports (TWh)</t>
  </si>
  <si>
    <t>https://ourworldindata.org/grapher/net-electricity-imports</t>
  </si>
  <si>
    <t>Willingness-to-Pay for Electricity Access</t>
  </si>
  <si>
    <t>https://openknowledge.worldbank.org/server/api/core/bitstreams/81c9cb47-62ba-54e5-9e97-c17576a65a67/content</t>
  </si>
  <si>
    <t>Environmental Sustainability</t>
  </si>
  <si>
    <t>CO2 per capita</t>
  </si>
  <si>
    <t xml:space="preserve">1) https://ourworldindata.org/co2-emissions 
2) https://data.worldbank.org/indicator/EN.ATM.CO2E.PC </t>
  </si>
  <si>
    <t>CO2 intensity</t>
  </si>
  <si>
    <t>https://ourworldindata.org/grapher/carbon-intensity-electricity</t>
  </si>
  <si>
    <t>Energy intensity</t>
  </si>
  <si>
    <t>IEA World Energy Balances</t>
  </si>
  <si>
    <t>https://www.iea.org/reports/sdg7-data-and-projections/energy-intensity</t>
  </si>
  <si>
    <t>PM2.5/Air Pollution</t>
  </si>
  <si>
    <t xml:space="preserve">World Bank World Development Indicators </t>
  </si>
  <si>
    <t>https://data.worldbank.org/indicator/EN.ATM.PM25.MC.ZS</t>
  </si>
  <si>
    <t>Biodiversity impact</t>
  </si>
  <si>
    <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t>
  </si>
  <si>
    <t xml:space="preserve">Energy Access and Security </t>
  </si>
  <si>
    <t>Access to electricity (% of population)</t>
  </si>
  <si>
    <t>https://data.worldbank.org/indicator/EG.ELC.ACCS.ZS</t>
  </si>
  <si>
    <t>Access to electricity, rural (% of rural population)</t>
  </si>
  <si>
    <t>https://data.worldbank.org/indicator/EG.ELC.ACCS.RU.ZS</t>
  </si>
  <si>
    <t>Tier-Based Electricity Access Evaluation</t>
  </si>
  <si>
    <t>Multi-Tier Framework</t>
  </si>
  <si>
    <t>https://mtfenergyaccess.esmap.org/methodology/electricity</t>
  </si>
  <si>
    <t>Mini-grid financing availability</t>
  </si>
  <si>
    <t>Mini-grid funders group</t>
  </si>
  <si>
    <t>https://minigrids.org/mini-grid-funders-group/</t>
  </si>
  <si>
    <t>Mini-grid Usage</t>
  </si>
  <si>
    <t>AMDA</t>
  </si>
  <si>
    <t>https://africamda.org/wp-content/uploads/2023/02/AMDAs-Benchmarking-Africas-Minigrids-Report_2022.pdf</t>
  </si>
  <si>
    <t>Investments in smart grids</t>
  </si>
  <si>
    <t>Access to clean cooking fuels (% or population)</t>
  </si>
  <si>
    <t>https://data.worldbank.org/indicator/EG.CFT.ACCS.ZS</t>
  </si>
  <si>
    <t>Access to electronic cooking specifically</t>
  </si>
  <si>
    <t>Access to clean fuels and technologies for cooking, rural (% of rural population)</t>
  </si>
  <si>
    <t>https://data.worldbank.org/indicator/EG.CFT.ACCS.RU.ZS</t>
  </si>
  <si>
    <t>Import Dependence (Energy imports, net (% of energy use))</t>
  </si>
  <si>
    <t>https://data.worldbank.org/indicator/EG.IMP.CONS.ZS</t>
  </si>
  <si>
    <t>Diversity of imports [Diversification of Import Counterparts (Herfindahl Index)]</t>
  </si>
  <si>
    <t>UNCTAD</t>
  </si>
  <si>
    <t>https://unctad.org/system/files/official-document/ditctab2024d1_en.pdf</t>
  </si>
  <si>
    <t>Diversity of Energy Sources [Diversity of Total Primary Energy Supply (Herfindahl Index)]</t>
  </si>
  <si>
    <t>Derived from IEA (2020) World Energy Balances</t>
  </si>
  <si>
    <t>African Coal Death Watch</t>
  </si>
  <si>
    <t>https://energyforgrowth.org/project/african-coal-death-watch/</t>
  </si>
  <si>
    <t>Resilience to Natural Disasters</t>
  </si>
  <si>
    <t>Unbreakable Resilience Toolbox</t>
  </si>
  <si>
    <t>https://unbreakable.gfdrr.org</t>
  </si>
  <si>
    <t>Battery Storage Capacity</t>
  </si>
  <si>
    <t>IEA</t>
  </si>
  <si>
    <t>1) https://www.iea.org/energy-system/electricity/grid-scale-storage 
2) https://www.energy-storage.news/jinkosolar-supplying-grid-scale-bess-units-to-nigeria-and-japan/</t>
  </si>
  <si>
    <t>Energy Storage Capacity</t>
  </si>
  <si>
    <t>https://www.iea.org/reports/renewables-2020/solar-pv</t>
  </si>
  <si>
    <t>Network connection and use</t>
  </si>
  <si>
    <t xml:space="preserve">  Connection and cost allocation</t>
  </si>
  <si>
    <t xml:space="preserve">  Network usage and pricing</t>
  </si>
  <si>
    <t xml:space="preserve">  Renewable grid integration</t>
  </si>
  <si>
    <t>Power Grid Cybersecurity Resilience</t>
  </si>
  <si>
    <t>Regional Grid Connectivity</t>
  </si>
  <si>
    <t>Transition Readiness</t>
  </si>
  <si>
    <t>Regulation and Political Commitment</t>
  </si>
  <si>
    <t>Regulation to support energy access (adapted from RISE)</t>
  </si>
  <si>
    <t>World Bank Regulatory Indicators for Sustainable Energy (RISE)</t>
  </si>
  <si>
    <t>https://rise.esmap.org/indicators</t>
  </si>
  <si>
    <t>Electrification planning</t>
  </si>
  <si>
    <t>Scope of electrification plan</t>
  </si>
  <si>
    <t>Grid electrification framework</t>
  </si>
  <si>
    <t>Framework for mini-grids</t>
  </si>
  <si>
    <t>Framework for off-grid systems</t>
  </si>
  <si>
    <t>Consumer affordability of electricity</t>
  </si>
  <si>
    <t>Utility transparency and monitoring</t>
  </si>
  <si>
    <t>Utility creditworthiness</t>
  </si>
  <si>
    <t>Carbon pricing and monitoring</t>
  </si>
  <si>
    <t>Political commitment</t>
  </si>
  <si>
    <t>https://ndcpartnership.org/country-action</t>
  </si>
  <si>
    <t>NDC (yes/no)</t>
  </si>
  <si>
    <t>Updated NDC with reduced total emissions</t>
  </si>
  <si>
    <t>Difference between NDC emissions goal and progress</t>
  </si>
  <si>
    <t>IMF</t>
  </si>
  <si>
    <t>https://climatedata.imf.org/datasets/72e94bc71f4441d29710a9bea4d35f1d</t>
  </si>
  <si>
    <t>Capital and Investment</t>
  </si>
  <si>
    <t>Foreign direct investment</t>
  </si>
  <si>
    <t>https://data.worldbank.org/indicator/BX.KLT.DINV.CD.WD</t>
  </si>
  <si>
    <t>Financial development index</t>
  </si>
  <si>
    <t>https://data.imf.org/?sk=F8032E80-B36C-43B1-AC26-493C5B1CD33B&amp;sId=1480712464593</t>
  </si>
  <si>
    <t>Economic freedom (Investment Freedom Index (0-100))</t>
  </si>
  <si>
    <t>Heritage Foundation</t>
  </si>
  <si>
    <t>https://indexdotnet.azurewebsites.net/index/?gad_source=1&amp;gclid=cj0kcqian-2tbhdvarisagmstvljp_5pk81u0ojjq8iil85xgir-zmgmztltk6w-dfkfpjlpi3ozu3caavvzealw_wcb</t>
  </si>
  <si>
    <t>Change in clean energy investment (% of GDP)</t>
  </si>
  <si>
    <t>https://www.global-climatescope.org/results/</t>
  </si>
  <si>
    <t>Access and availability of decarboniaztion of climate-based financing</t>
  </si>
  <si>
    <t xml:space="preserve">   Green Climate Fund - # of funded projects</t>
  </si>
  <si>
    <t xml:space="preserve">Green Climate Fund </t>
  </si>
  <si>
    <t>https://www.greenclimate.fund/countries</t>
  </si>
  <si>
    <t xml:space="preserve">   Green Climate Fund - committed financing</t>
  </si>
  <si>
    <t xml:space="preserve">   Climate Investment Fund - # of funded projects</t>
  </si>
  <si>
    <t>Climate Investment Fund</t>
  </si>
  <si>
    <t>https://www.cif.org/country/sub-saharan-africa</t>
  </si>
  <si>
    <t xml:space="preserve">   Climate Investment Fund - committed financing</t>
  </si>
  <si>
    <t>Investment in energy with private participation</t>
  </si>
  <si>
    <t>https://data.worldbank.org/indicator/IE.PPI.ENGY.CD?view=chart&amp;locations=AO-BJ-GH</t>
  </si>
  <si>
    <t>African Continental Free Trade Union</t>
  </si>
  <si>
    <t>AfCTU</t>
  </si>
  <si>
    <t>https://www.tralac.org/resources/infographic/13795-status-of-afcfta-ratification.html</t>
  </si>
  <si>
    <t>Pan-African Payment &amp; Settlement System</t>
  </si>
  <si>
    <t>PAPSS</t>
  </si>
  <si>
    <t>https://papss.com/network/</t>
  </si>
  <si>
    <t>Access to multilateral financing</t>
  </si>
  <si>
    <t>International Finance Corporation</t>
  </si>
  <si>
    <t xml:space="preserve">https://www.ifc.org/content/dam/ifc/doc/2023/ifc-annual-report-2023-financials.pdf </t>
  </si>
  <si>
    <t xml:space="preserve">   African Development Bank</t>
  </si>
  <si>
    <t>https://www.afdb.org/en/documents/annual-report-2022</t>
  </si>
  <si>
    <t>East African Development Bank</t>
  </si>
  <si>
    <t>https://www.eadb.org/assets/uploads/resources/EADB_2021_Annual_Report_Web.pdf</t>
  </si>
  <si>
    <t>West African Development Bank</t>
  </si>
  <si>
    <t>https://admin.boad.ayctor.dev/wp-content/uploads/2023/11/ANNUAL-REPORT-2022.pdf</t>
  </si>
  <si>
    <t>European Investment Bank</t>
  </si>
  <si>
    <t xml:space="preserve">https://www.eib.org/attachments/lucalli/20220270_eib_financial_report_2022_en.pdf </t>
  </si>
  <si>
    <t>EBRD</t>
  </si>
  <si>
    <t xml:space="preserve">https://www.ebrd.com/where-we-are.html </t>
  </si>
  <si>
    <t>FMO (Dutch DFI)</t>
  </si>
  <si>
    <t xml:space="preserve">https://www.fmo.nl/world-map?search=&amp;region=ng&amp;year=&amp;fund%5B%5D=2 </t>
  </si>
  <si>
    <t>DFC (US DFI)</t>
  </si>
  <si>
    <t xml:space="preserve">https://www.dfc.gov/what-we-do/active-projects </t>
  </si>
  <si>
    <t>AFD (French DFI)</t>
  </si>
  <si>
    <t xml:space="preserve">https://www.afd.fr/en/ressources/2022-universal-registration-document </t>
  </si>
  <si>
    <t>KfW (German DFI)</t>
  </si>
  <si>
    <t xml:space="preserve">https://www.kfw.de/microsites/Microsite/transparenz.kfw.de/#/region/AFR/2023 </t>
  </si>
  <si>
    <t>BII (UK DFI)</t>
  </si>
  <si>
    <t xml:space="preserve">https://www.bii.co.uk/en/our-impact/key-data/ </t>
  </si>
  <si>
    <t>Institutions and Governance</t>
  </si>
  <si>
    <t xml:space="preserve">Sovereign credit rating </t>
  </si>
  <si>
    <t>S&amp;P Global, Moody's, Fitch</t>
  </si>
  <si>
    <t xml:space="preserve">https://tradingeconomics.com/country-list/rating </t>
  </si>
  <si>
    <t>Rule of Law (0-100)</t>
  </si>
  <si>
    <t>World Justice Project</t>
  </si>
  <si>
    <t>https://worldjusticeproject.org/rule-of-law-index/?gclid=Cj0KCQiAn-2tBhDVARIsAGmStVnkRLsdnSt3NU_ox1vJ_AQfey0_nTX1kVTiZm_VEdITj7WeR_6QOWsaAnV9EALw_wcB</t>
  </si>
  <si>
    <t xml:space="preserve">Corruption perception (Transparency index) </t>
  </si>
  <si>
    <t>Transparency International 2019</t>
  </si>
  <si>
    <t>https://www.transparency.org/en/cpi/2022/</t>
  </si>
  <si>
    <t>Stability of policy</t>
  </si>
  <si>
    <t>World Bank Worldwide Goverance Indicators</t>
  </si>
  <si>
    <t>https://www.worldbank.org/en/publication/worldwide-governance-indicators</t>
  </si>
  <si>
    <t>Regulatory quality</t>
  </si>
  <si>
    <t>Government effectiveness</t>
  </si>
  <si>
    <t>Infrastructure and innovative business environment</t>
  </si>
  <si>
    <t>Infrastructure development</t>
  </si>
  <si>
    <t>AfDB 2022</t>
  </si>
  <si>
    <t>https://infrastructureafrica.opendataforafrica.org/pbuerhd/africa-infrastructure-development-index-aidi-2022</t>
  </si>
  <si>
    <t>Logistics performance</t>
  </si>
  <si>
    <t>World Bank Logistics Performance Index</t>
  </si>
  <si>
    <t>https://lpi.worldbank.org/sites/default/files/2023-04/LPI_2023_report.pdf</t>
  </si>
  <si>
    <t>Innovative business environment</t>
  </si>
  <si>
    <t>World Intellectual Property Organization</t>
  </si>
  <si>
    <t>https://www.wipo.int/edocs/pubdocs/en/wipo-pub-2000-2023-en-main-report-global-innovation-index-2023-16th-edition.pdf</t>
  </si>
  <si>
    <t>Human capital</t>
  </si>
  <si>
    <t>Employment in STEM occupations</t>
  </si>
  <si>
    <t>ILO 2022</t>
  </si>
  <si>
    <t>https://webapps.ilo.org/shinyapps/bulkexplorer43/?region=AFRICA&amp;lang=en&amp;id=EMP_STEM_SEX_ECO_NB_A</t>
  </si>
  <si>
    <t>Total net enrollment rate, upper secondary</t>
  </si>
  <si>
    <t>ILO</t>
  </si>
  <si>
    <t>Total net attendance, upper secondary</t>
  </si>
  <si>
    <t>Public spending on education as a percentage of GDP</t>
  </si>
  <si>
    <t>UNESCO 2021</t>
  </si>
  <si>
    <t>http://data.uis.unesco.org/index.aspx?queryid=3830</t>
  </si>
  <si>
    <t>Percentage of graduates from STEM programs in tertiary education</t>
  </si>
  <si>
    <t>Number of researchers per million inhabitants</t>
  </si>
  <si>
    <t xml:space="preserve">OECD </t>
  </si>
  <si>
    <t>Research and development expenditure as a proportion of GDP</t>
  </si>
  <si>
    <t>Human Capital Index (0-1)</t>
  </si>
  <si>
    <t>World Bank HCI 2020</t>
  </si>
  <si>
    <t>https://datacatalog.worldbank.org/search/dataset/0038030/Human-Capital-Index</t>
  </si>
  <si>
    <t>Power System Structure</t>
  </si>
  <si>
    <t>Share of fossil fuels in electricity generation mix</t>
  </si>
  <si>
    <t>IEA, IRENA, EMBER</t>
  </si>
  <si>
    <t>Share of renewable sources in electricity generation mix</t>
  </si>
  <si>
    <t>Per capita electricity generation (kWh)</t>
  </si>
  <si>
    <t>IEA, World Energy Balances, CIA</t>
  </si>
  <si>
    <t>https://ourworldindata.org/grapher/per-capita-electricity-generation</t>
  </si>
  <si>
    <t>Difference between electricity generation and demand</t>
  </si>
  <si>
    <t>https://ember-climate.org/data/data-tools/data-explorer/</t>
  </si>
  <si>
    <t>Technology-specific</t>
  </si>
  <si>
    <t>Solar</t>
  </si>
  <si>
    <t>Regulation to support solar PV projects</t>
  </si>
  <si>
    <t>World Bank RISE</t>
  </si>
  <si>
    <t>Average theoretical potential</t>
  </si>
  <si>
    <t>World Bank Global Solar Atlas database</t>
  </si>
  <si>
    <t>https://globalsolaratlas.info/global-pv-potential-study</t>
  </si>
  <si>
    <t>Average practical potential</t>
  </si>
  <si>
    <t>Average economic potential</t>
  </si>
  <si>
    <t>Installed solar PV capacity</t>
  </si>
  <si>
    <t>Share of solar PV in total installed capacity</t>
  </si>
  <si>
    <t xml:space="preserve">Investment in solar PV energy </t>
  </si>
  <si>
    <t>As a share of GDP</t>
  </si>
  <si>
    <t>As a share of energy investment</t>
  </si>
  <si>
    <t xml:space="preserve">Financing solar PV projects </t>
  </si>
  <si>
    <t>LCOE for solar PV projects</t>
  </si>
  <si>
    <t>Average time to reach financial close</t>
  </si>
  <si>
    <t xml:space="preserve">Average time before revenue generation </t>
  </si>
  <si>
    <t>Average loan repayment period</t>
  </si>
  <si>
    <t xml:space="preserve">Land use for solar PV projects </t>
  </si>
  <si>
    <t>Water-withdrawal intensity</t>
  </si>
  <si>
    <t>Average PV seasonality index</t>
  </si>
  <si>
    <t>PV equivalent area (% of total area)</t>
  </si>
  <si>
    <t>Cumulative installed PV capacity</t>
  </si>
  <si>
    <t>Regulation to support CSP projects</t>
  </si>
  <si>
    <t>Financing CSP projects</t>
  </si>
  <si>
    <t>Concentrated Solar Power</t>
  </si>
  <si>
    <t>Installed CSP capacity</t>
  </si>
  <si>
    <t>Land use for CSP projects</t>
  </si>
  <si>
    <t>Average CSP seasonality index</t>
  </si>
  <si>
    <t>Wind Turbines</t>
  </si>
  <si>
    <t>Regulation to support wind projects</t>
  </si>
  <si>
    <t>Installed wind capacity</t>
  </si>
  <si>
    <t>IEA, IRENA</t>
  </si>
  <si>
    <t>Share of wind energy in total installed capacity</t>
  </si>
  <si>
    <t>Investment in wind energy</t>
  </si>
  <si>
    <t>Financing wind projects</t>
  </si>
  <si>
    <t>LCOE for wind projects</t>
  </si>
  <si>
    <t xml:space="preserve">Land use for wind projects </t>
  </si>
  <si>
    <t>Mean power density (at various turbine heights)</t>
  </si>
  <si>
    <t>Global Wind Atlas</t>
  </si>
  <si>
    <t>https://globalwindatlas.info/en/</t>
  </si>
  <si>
    <t>Mean wind speed (at various turbine heights)</t>
  </si>
  <si>
    <t xml:space="preserve">Wind rose </t>
  </si>
  <si>
    <t>Public acceptance of wind power</t>
  </si>
  <si>
    <t>https://www.irena.org/Energy-Transition/Technology/Solar-energy</t>
  </si>
  <si>
    <t>Natural Gas Turbine Power</t>
  </si>
  <si>
    <t>Regulation to support natural gas projects</t>
  </si>
  <si>
    <t>Installed natural gas capacity</t>
  </si>
  <si>
    <t xml:space="preserve">Investment in natural gas </t>
  </si>
  <si>
    <t>Financing natural gas projects</t>
  </si>
  <si>
    <t>LCOE for natural gas projects</t>
  </si>
  <si>
    <t xml:space="preserve">Land use for natural gas projects </t>
  </si>
  <si>
    <t>Natural Gas Reserves</t>
  </si>
  <si>
    <t>Statistical Review of World Energy (BP)</t>
  </si>
  <si>
    <t>https://www.bp.com/content/dam/bp/business-sites/en/global/corporate/pdfs/energy-economics/statistical-review/bp-stats-review-2021-natural-gas.pdf</t>
  </si>
  <si>
    <t xml:space="preserve">Reserves to production ratio </t>
  </si>
  <si>
    <t>Natural Gas Consumption</t>
  </si>
  <si>
    <t>LNG Imports (billion m3)</t>
  </si>
  <si>
    <t>LNG Exports (billion m3)</t>
  </si>
  <si>
    <t>Geothermal Power</t>
  </si>
  <si>
    <t>Regulation to support geothermal projects</t>
  </si>
  <si>
    <t>Installed geothermal capacity</t>
  </si>
  <si>
    <t>Share of geothermal energy in total installed capacity</t>
  </si>
  <si>
    <t>Investment in geothermal energy</t>
  </si>
  <si>
    <t>Financing geothermal projects</t>
  </si>
  <si>
    <t>LCOE for geothermal projects</t>
  </si>
  <si>
    <t xml:space="preserve">Land use for geothermal projects </t>
  </si>
  <si>
    <t xml:space="preserve">Installed geothermal electricity potential </t>
  </si>
  <si>
    <t>IRENA 2022</t>
  </si>
  <si>
    <t>Electricity generation</t>
  </si>
  <si>
    <t xml:space="preserve">International Geothermal Association </t>
  </si>
  <si>
    <t>https://www.lovegeothermal.org/explore/our-databases/geothermal-power-database/#electricity-generation-by-country</t>
  </si>
  <si>
    <t>Nuclear Power</t>
  </si>
  <si>
    <t>Regulation to support nuclear energy projects</t>
  </si>
  <si>
    <t>Installed nuclear capacity</t>
  </si>
  <si>
    <t>Share of nuclear energy in total installed capacity</t>
  </si>
  <si>
    <t>International Atomic Energy Agency</t>
  </si>
  <si>
    <t>https://pris.iaea.org/PRIS/CountryStatistics/CountryStatisticsLandingPage.aspx</t>
  </si>
  <si>
    <t>Investment in nuclear energy</t>
  </si>
  <si>
    <t>Financing nuclear projects</t>
  </si>
  <si>
    <t>LCOE for nuclear projects</t>
  </si>
  <si>
    <t xml:space="preserve">Land use for nuclear projects </t>
  </si>
  <si>
    <t>Stage of nuclear development (milestone approach)</t>
  </si>
  <si>
    <t xml:space="preserve">https://www.iaea.org/topics/infrastructure-development/milestones-approach 
https://www.whitecase.com/insight-our-thinking/africa-focus-winter-2023-universal-electricity  </t>
  </si>
  <si>
    <t>Identified recoverable uranium resources</t>
  </si>
  <si>
    <t>OECD 2022</t>
  </si>
  <si>
    <t>https://read.oecd-ilibrary.org/nuclear-energy/uranium-2022_2c4e111b-en#page29</t>
  </si>
  <si>
    <t>Reasonably assured recoverable resources</t>
  </si>
  <si>
    <t>Uranium production</t>
  </si>
  <si>
    <t>Presence of radioactive waste disposal and storage sites</t>
  </si>
  <si>
    <t>Waste disposal sites</t>
  </si>
  <si>
    <t>Waste storage sites</t>
  </si>
  <si>
    <t>Public acceptance of nuclear power</t>
  </si>
  <si>
    <t>Hydropower</t>
  </si>
  <si>
    <t>Regulation to support hydropower projects</t>
  </si>
  <si>
    <t>Installed hydropower capacity</t>
  </si>
  <si>
    <t>Share of hydropower in total installed capacity</t>
  </si>
  <si>
    <t>Investment in hydropower</t>
  </si>
  <si>
    <t>Financing hydropower projects</t>
  </si>
  <si>
    <t>LCOE for hydropower projects</t>
  </si>
  <si>
    <t xml:space="preserve">Land use for hydropower projects </t>
  </si>
  <si>
    <t xml:space="preserve">Baseline water stress </t>
  </si>
  <si>
    <t>World Resources Institute Aqueduct 2021</t>
  </si>
  <si>
    <t>https://www.wri.org/applications/aqueduct/country-rankings/</t>
  </si>
  <si>
    <t>Drought risk (0-5)</t>
  </si>
  <si>
    <t>World Resources Institute Aqueduct 2022</t>
  </si>
  <si>
    <t>Riverine flooding</t>
  </si>
  <si>
    <t>Public acceptance of hydropower</t>
  </si>
  <si>
    <t>Biomass-based Power</t>
  </si>
  <si>
    <t>Regulation to support bioenergy projects</t>
  </si>
  <si>
    <t>Installed bioenergy capacity</t>
  </si>
  <si>
    <t>Share of bioenergy in total installed capacity</t>
  </si>
  <si>
    <t>Investment in biomass energy</t>
  </si>
  <si>
    <t>Financing biomass energy projects</t>
  </si>
  <si>
    <t xml:space="preserve">Land use for biomass energy projects </t>
  </si>
  <si>
    <t>Biomass energy potential (tons)</t>
  </si>
  <si>
    <t>Hydrogen</t>
  </si>
  <si>
    <t>Regulation to support hydrogen development</t>
  </si>
  <si>
    <t>Hydrogen production (tons)</t>
  </si>
  <si>
    <t>Investment in hydrogen production</t>
  </si>
  <si>
    <t>Financing hydrogen production</t>
  </si>
  <si>
    <t>LCOE for hydrogen</t>
  </si>
  <si>
    <t>Land use for hydrogen production</t>
  </si>
  <si>
    <t>Electrolysis capacity (GW)</t>
  </si>
  <si>
    <t>Readiness of electrolyser technologies</t>
  </si>
  <si>
    <t>https://www.iea.org/energy-system/low-emission-fuels/electrolysers</t>
  </si>
  <si>
    <t>Pipeline networks for hydrogen gas (km)</t>
  </si>
  <si>
    <t>Carbon Capture and Storage</t>
  </si>
  <si>
    <t>Regulation to support CCS development</t>
  </si>
  <si>
    <t>Installed CCS capacity</t>
  </si>
  <si>
    <t>Investment in CCS technology</t>
  </si>
  <si>
    <t>Global CCS Institute</t>
  </si>
  <si>
    <t>https://status22.globalccsinstitute.com/wp-content/uploads/2022/12/Global-Status-of-CCS-2022_Download_1222.pdf</t>
  </si>
  <si>
    <t>CCS Systems Financing</t>
  </si>
  <si>
    <t>CO2 Emission Reduction Targets</t>
  </si>
  <si>
    <t>Land use for CCS</t>
  </si>
  <si>
    <t>Water use for CCS</t>
  </si>
  <si>
    <t>Score</t>
  </si>
  <si>
    <t>Weighted Score</t>
  </si>
  <si>
    <t>Technology-Specific Preparedness - Hydrogen</t>
  </si>
  <si>
    <t>Technology-Specific Preparedness - CCS</t>
  </si>
  <si>
    <t>Technology-Specific Preparedness - Hydrogen + CCS</t>
  </si>
  <si>
    <t>Composite Index (Hydrogen)</t>
  </si>
  <si>
    <t>Composite Index (CCS)</t>
  </si>
  <si>
    <t>Composite Index (Hydrogen + CCS)</t>
  </si>
  <si>
    <t>Sub-Dimension</t>
  </si>
  <si>
    <t>Unit</t>
  </si>
  <si>
    <t>Indicator Value</t>
  </si>
  <si>
    <t>Min</t>
  </si>
  <si>
    <t>Max</t>
  </si>
  <si>
    <t>Indicator Score</t>
  </si>
  <si>
    <t>Sub-Dimension Weight</t>
  </si>
  <si>
    <t>PPP US cents/kWh</t>
  </si>
  <si>
    <t>%</t>
  </si>
  <si>
    <t>US cents/kWh</t>
  </si>
  <si>
    <t>Energy Access and Security</t>
  </si>
  <si>
    <t>System Performance Index</t>
  </si>
  <si>
    <t>The RACE Metric</t>
  </si>
  <si>
    <t>hours/year</t>
  </si>
  <si>
    <t>*missing data on 4 indicators, omitted from dimension weight</t>
  </si>
  <si>
    <t>service interruptions/year</t>
  </si>
  <si>
    <t>#</t>
  </si>
  <si>
    <t>days</t>
  </si>
  <si>
    <t>Energy Demand Deviation (using primary energy consumption [Kwh] per capita)</t>
  </si>
  <si>
    <t>Generator Usage (total installed fleet capacity)</t>
  </si>
  <si>
    <t>MW</t>
  </si>
  <si>
    <t>US $/ liter</t>
  </si>
  <si>
    <t>millions USD</t>
  </si>
  <si>
    <t>Net priced cost of externalities (% of GDP)</t>
  </si>
  <si>
    <t>Twh</t>
  </si>
  <si>
    <t>Willingness-to-Pay for Electricity Access (above present cost of electricity)</t>
  </si>
  <si>
    <t>Sub-Dimension Score</t>
  </si>
  <si>
    <t>tonnes per person</t>
  </si>
  <si>
    <t>gCO2/kWh</t>
  </si>
  <si>
    <t>MJ/ 2017 USD PPP</t>
  </si>
  <si>
    <t>PM2.5/Air Pollution (PM2.5 air pollution, population exposed to levels exceeding WHO guideline value (% of total))</t>
  </si>
  <si>
    <t>Biodiversity impact (Biodiversity Intactness Index under projected scenario Fossil-fuelled development)</t>
  </si>
  <si>
    <t>*missing data on 3 indicators, omitted from dimension weight</t>
  </si>
  <si>
    <t>Mini-grid Usage (Monthly consumption average per connection)</t>
  </si>
  <si>
    <t>kWh</t>
  </si>
  <si>
    <t>Access to electronic cooking specifically (% of population)</t>
  </si>
  <si>
    <t>**Nigeria is a net energy exporter so a value of zero is given here</t>
  </si>
  <si>
    <t>African Coal Death Watch (% of world's coal power generation)</t>
  </si>
  <si>
    <t>GWh</t>
  </si>
  <si>
    <t>Indicator Value (Nigeria)</t>
  </si>
  <si>
    <t xml:space="preserve">   Electrification planning</t>
  </si>
  <si>
    <t xml:space="preserve">   Scope of electrification plan</t>
  </si>
  <si>
    <t xml:space="preserve">   Grid electrification framework</t>
  </si>
  <si>
    <t xml:space="preserve">   Framework for mini-grids</t>
  </si>
  <si>
    <t>Infrastructure and Business Environment</t>
  </si>
  <si>
    <t xml:space="preserve">   Framework for off-grid systems</t>
  </si>
  <si>
    <t>Human Capital</t>
  </si>
  <si>
    <t xml:space="preserve">   Consumer affordability of electricity</t>
  </si>
  <si>
    <t xml:space="preserve">   Network connection and use</t>
  </si>
  <si>
    <t xml:space="preserve">   Utility transparency and monitoring</t>
  </si>
  <si>
    <t xml:space="preserve">   Utility creditworthiness</t>
  </si>
  <si>
    <t xml:space="preserve">   Carbon pricing and monitoring</t>
  </si>
  <si>
    <t>0-1</t>
  </si>
  <si>
    <t>Difference between actual GHG emissions and NDC unconditional target</t>
  </si>
  <si>
    <t>MtCO2e</t>
  </si>
  <si>
    <t>Net foreign direct investment (share of GDP)</t>
  </si>
  <si>
    <t>Regional Integration</t>
  </si>
  <si>
    <t>Avg. % change in clean energy investment (over 3-year period)</t>
  </si>
  <si>
    <t>USD (millions)</t>
  </si>
  <si>
    <t>Pan-African Payment &amp; Settlement System (CB involvement)</t>
  </si>
  <si>
    <t>Access to multilateral and bilateral financing</t>
  </si>
  <si>
    <t>XOF (billions)</t>
  </si>
  <si>
    <t>EUR (millions)</t>
  </si>
  <si>
    <t>Sovereign credit rating</t>
  </si>
  <si>
    <t>Corruption perception (Transparency index)</t>
  </si>
  <si>
    <t>percentile</t>
  </si>
  <si>
    <t>Transport Composite</t>
  </si>
  <si>
    <t>ICT Composite</t>
  </si>
  <si>
    <t>WSS Composite</t>
  </si>
  <si>
    <t>Employment in STEM occupations (% of employment)</t>
  </si>
  <si>
    <t>Per capita electricity consumption</t>
  </si>
  <si>
    <t>MWh</t>
  </si>
  <si>
    <t>Investment in solar PV energy</t>
  </si>
  <si>
    <t xml:space="preserve">   As a share of GDP</t>
  </si>
  <si>
    <t xml:space="preserve">   As a share of energy investment</t>
  </si>
  <si>
    <t>Financing solar PV projects</t>
  </si>
  <si>
    <t xml:space="preserve">   LCOE for solar PV projects</t>
  </si>
  <si>
    <t>Technology-Specific Preparedness</t>
  </si>
  <si>
    <t xml:space="preserve">   Average time to reach financial close</t>
  </si>
  <si>
    <t xml:space="preserve">   Average time before revenue generation</t>
  </si>
  <si>
    <t xml:space="preserve">   Average loan repayment period</t>
  </si>
  <si>
    <t>Land use for solar PV projects</t>
  </si>
  <si>
    <t>--</t>
  </si>
  <si>
    <t xml:space="preserve">   LCOE for wind projects</t>
  </si>
  <si>
    <t>Land use for wind projects</t>
  </si>
  <si>
    <t>Wind rose</t>
  </si>
  <si>
    <t>Investment in natural gas</t>
  </si>
  <si>
    <t>Average time before revenue generation</t>
  </si>
  <si>
    <t>Land use for natural gas projects</t>
  </si>
  <si>
    <t>Reserves to production ratio</t>
  </si>
  <si>
    <t>Land use for geothermal projects</t>
  </si>
  <si>
    <t>Installed geothermal electricity potential</t>
  </si>
  <si>
    <t>Land use for nuclear projects</t>
  </si>
  <si>
    <t>Land use for hydropower projects</t>
  </si>
  <si>
    <t>Baseline water stress</t>
  </si>
  <si>
    <t xml:space="preserve">   LCOE for hydropower projects</t>
  </si>
  <si>
    <t>Land use for biomass energy projects</t>
  </si>
  <si>
    <t>*omits indicator 5, 6, and 8 due to lack of data/information</t>
  </si>
  <si>
    <t>Legal framework for hydrogen</t>
  </si>
  <si>
    <t>Planning for hydrogen expansion</t>
  </si>
  <si>
    <t>Institutions and planning</t>
  </si>
  <si>
    <t>Generation and transmission planning</t>
  </si>
  <si>
    <t>Resource data and siting</t>
  </si>
  <si>
    <t>Incentives and regulatory support for hydrogen</t>
  </si>
  <si>
    <t>Financial and regulatory support</t>
  </si>
  <si>
    <t>Electricity grid access and dispatch</t>
  </si>
  <si>
    <t>Attributes of financial and regulatory incentives</t>
  </si>
  <si>
    <t>Auctions</t>
  </si>
  <si>
    <t>Fixed tariffs for small producers</t>
  </si>
  <si>
    <t>Hydrogen capacity (operational or in final stages)</t>
  </si>
  <si>
    <t>kilotonnes</t>
  </si>
  <si>
    <t xml:space="preserve">   LCOE for green hydrogen</t>
  </si>
  <si>
    <t>USD/kg</t>
  </si>
  <si>
    <t>months</t>
  </si>
  <si>
    <t>*since there have been no hydrogen projects so far, there is no data for most indicators</t>
  </si>
  <si>
    <t>years</t>
  </si>
  <si>
    <t>km2 (thousands)</t>
  </si>
  <si>
    <t>L/kg</t>
  </si>
  <si>
    <t>Electrolysis capacity</t>
  </si>
  <si>
    <t>Pipeline networks for hydrogen gas</t>
  </si>
  <si>
    <t>km</t>
  </si>
  <si>
    <t xml:space="preserve">  Legal framework for CCS</t>
  </si>
  <si>
    <t xml:space="preserve">  Planning for CCS expansion</t>
  </si>
  <si>
    <t xml:space="preserve">    Institutions and planning</t>
  </si>
  <si>
    <t xml:space="preserve">    Generation and transmission planning</t>
  </si>
  <si>
    <t xml:space="preserve">    Resource data and siting</t>
  </si>
  <si>
    <t xml:space="preserve">  Incentives and regulatory support for CCS</t>
  </si>
  <si>
    <t xml:space="preserve">    Financial and regulatory support</t>
  </si>
  <si>
    <t xml:space="preserve">    Electricity grid access and dispatch</t>
  </si>
  <si>
    <t xml:space="preserve">      Auctions</t>
  </si>
  <si>
    <t xml:space="preserve">      Fixed tariffs for small producers</t>
  </si>
  <si>
    <t>million tonnes per annum (Mtpa)</t>
  </si>
  <si>
    <t>million US $</t>
  </si>
  <si>
    <t xml:space="preserve">  As a share of GDP</t>
  </si>
  <si>
    <t xml:space="preserve">  As a share of energy investment</t>
  </si>
  <si>
    <t>billion US $</t>
  </si>
  <si>
    <t>million hectares</t>
  </si>
  <si>
    <t>m3 H2O/tonne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</si>
</sst>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sz val="10"/>
      <color rgb="FFFF0000"/>
      <name val="Arial"/>
      <family val="2"/>
      <scheme val="minor"/>
    </font>
    <font>
      <sz val="10"/>
      <color rgb="FFFF0000"/>
      <name val="Arial"/>
      <family val="2"/>
    </font>
    <font>
      <sz val="10"/>
      <color theme="1"/>
      <name val="Arial"/>
      <family val="2"/>
    </font>
    <font>
      <u/>
      <sz val="10"/>
      <color rgb="FF1155CC"/>
      <name val="Arial"/>
      <family val="2"/>
    </font>
    <font>
      <b/>
      <sz val="10"/>
      <color rgb="FF000000"/>
      <name val="Arial"/>
      <family val="2"/>
      <scheme val="minor"/>
    </font>
    <font>
      <b/>
      <sz val="11"/>
      <color rgb="FF000000"/>
      <name val="Arial"/>
      <family val="2"/>
      <scheme val="minor"/>
    </font>
    <font>
      <b/>
      <sz val="12"/>
      <color rgb="FF000000"/>
      <name val="Arial"/>
      <family val="2"/>
      <scheme val="minor"/>
    </font>
    <font>
      <sz val="10"/>
      <color rgb="FF000000"/>
      <name val="Arial"/>
      <family val="2"/>
      <scheme val="minor"/>
    </font>
    <font>
      <sz val="10"/>
      <name val="Arial"/>
      <family val="2"/>
      <scheme val="minor"/>
    </font>
    <font>
      <u/>
      <sz val="10"/>
      <color theme="10"/>
      <name val="Arial"/>
      <family val="2"/>
      <scheme val="minor"/>
    </font>
    <font>
      <i/>
      <sz val="10"/>
      <name val="Arial"/>
      <family val="2"/>
      <scheme val="minor"/>
    </font>
    <font>
      <i/>
      <sz val="10"/>
      <color rgb="FFFF0000"/>
      <name val="Arial"/>
      <family val="2"/>
      <scheme val="minor"/>
    </font>
    <font>
      <i/>
      <sz val="10"/>
      <color theme="1"/>
      <name val="Arial"/>
      <family val="2"/>
      <scheme val="minor"/>
    </font>
    <font>
      <b/>
      <sz val="12"/>
      <color theme="1"/>
      <name val="Arial"/>
      <family val="2"/>
      <scheme val="minor"/>
    </font>
    <font>
      <sz val="10"/>
      <color theme="1" tint="0.34998626667073579"/>
      <name val="Arial"/>
      <family val="2"/>
      <scheme val="minor"/>
    </font>
    <font>
      <sz val="8"/>
      <color theme="1"/>
      <name val="Arial"/>
      <family val="2"/>
      <scheme val="minor"/>
    </font>
    <font>
      <b/>
      <sz val="9"/>
      <color rgb="FF000000"/>
      <name val="Arial"/>
      <family val="2"/>
      <scheme val="minor"/>
    </font>
    <font>
      <b/>
      <sz val="12"/>
      <color rgb="FF242424"/>
      <name val="Arial"/>
      <family val="2"/>
      <scheme val="minor"/>
    </font>
    <font>
      <i/>
      <sz val="10"/>
      <color rgb="FF000000"/>
      <name val="Arial"/>
      <family val="2"/>
      <scheme val="minor"/>
    </font>
    <font>
      <sz val="9"/>
      <color theme="1"/>
      <name val="Arial"/>
      <family val="2"/>
      <scheme val="minor"/>
    </font>
    <font>
      <sz val="8"/>
      <color rgb="FF000000"/>
      <name val="Arial"/>
      <family val="2"/>
      <scheme val="minor"/>
    </font>
    <font>
      <sz val="8.5"/>
      <color rgb="FF000000"/>
      <name val="Arial"/>
      <family val="2"/>
      <scheme val="minor"/>
    </font>
    <font>
      <sz val="12"/>
      <color rgb="FF000000"/>
      <name val="Arial"/>
      <family val="2"/>
      <scheme val="minor"/>
    </font>
    <font>
      <sz val="10"/>
      <color rgb="FF333333"/>
      <name val="Arial"/>
      <family val="2"/>
      <scheme val="minor"/>
    </font>
  </fonts>
  <fills count="2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
      <patternFill patternType="solid">
        <fgColor rgb="FFD9D2E9"/>
        <bgColor rgb="FFD9D2E9"/>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DFCD0"/>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0" tint="-0.249977111117893"/>
        <bgColor indexed="64"/>
      </patternFill>
    </fill>
  </fills>
  <borders count="12">
    <border>
      <left/>
      <right/>
      <top/>
      <bottom/>
      <diagonal/>
    </border>
    <border>
      <left/>
      <right/>
      <top/>
      <bottom style="thin">
        <color rgb="FF000000"/>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rgb="FF000000"/>
      </top>
      <bottom style="thin">
        <color auto="1"/>
      </bottom>
      <diagonal/>
    </border>
    <border>
      <left style="thin">
        <color auto="1"/>
      </left>
      <right/>
      <top style="thin">
        <color rgb="FF000000"/>
      </top>
      <bottom style="thin">
        <color auto="1"/>
      </bottom>
      <diagonal/>
    </border>
    <border>
      <left/>
      <right style="thin">
        <color auto="1"/>
      </right>
      <top style="thin">
        <color rgb="FF000000"/>
      </top>
      <bottom style="thin">
        <color auto="1"/>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167">
    <xf numFmtId="0" fontId="0" fillId="0" borderId="0" xfId="0"/>
    <xf numFmtId="0" fontId="1" fillId="0" borderId="0" xfId="0" applyFont="1"/>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vertical="center" wrapText="1"/>
    </xf>
    <xf numFmtId="0" fontId="2" fillId="0" borderId="0" xfId="0" applyFont="1" applyAlignment="1">
      <alignment vertical="center"/>
    </xf>
    <xf numFmtId="0" fontId="1" fillId="3" borderId="0" xfId="0" applyFont="1" applyFill="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0" borderId="0" xfId="0" applyFont="1" applyAlignment="1">
      <alignment wrapText="1"/>
    </xf>
    <xf numFmtId="0" fontId="3"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xf>
    <xf numFmtId="0" fontId="2" fillId="0" borderId="0" xfId="0" applyFont="1"/>
    <xf numFmtId="0" fontId="4" fillId="4" borderId="0" xfId="0" applyFont="1" applyFill="1" applyAlignment="1">
      <alignment horizontal="left" vertical="center" wrapText="1"/>
    </xf>
    <xf numFmtId="0" fontId="1" fillId="3" borderId="0" xfId="0" applyFont="1" applyFill="1"/>
    <xf numFmtId="0" fontId="1" fillId="5" borderId="0" xfId="0" applyFont="1" applyFill="1"/>
    <xf numFmtId="0" fontId="2" fillId="5" borderId="0" xfId="0" applyFont="1" applyFill="1"/>
    <xf numFmtId="49" fontId="2" fillId="0" borderId="0" xfId="0" applyNumberFormat="1" applyFont="1" applyAlignment="1">
      <alignment horizontal="left" vertical="center" wrapText="1"/>
    </xf>
    <xf numFmtId="0" fontId="1" fillId="6" borderId="0" xfId="0" applyFont="1" applyFill="1"/>
    <xf numFmtId="0" fontId="2" fillId="6" borderId="0" xfId="0" applyFont="1" applyFill="1"/>
    <xf numFmtId="0" fontId="1" fillId="0" borderId="0" xfId="0" applyFont="1" applyAlignment="1">
      <alignment wrapText="1"/>
    </xf>
    <xf numFmtId="0" fontId="2" fillId="7" borderId="0" xfId="0" applyFont="1" applyFill="1" applyAlignment="1">
      <alignment vertical="center" wrapText="1"/>
    </xf>
    <xf numFmtId="0" fontId="2" fillId="7"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9" borderId="0" xfId="0" applyFont="1" applyFill="1" applyAlignment="1">
      <alignment horizontal="left" vertical="center" wrapText="1"/>
    </xf>
    <xf numFmtId="0" fontId="0" fillId="9" borderId="0" xfId="0" applyFill="1"/>
    <xf numFmtId="0" fontId="10" fillId="9" borderId="0" xfId="0" applyFont="1" applyFill="1" applyAlignment="1">
      <alignment horizontal="right"/>
    </xf>
    <xf numFmtId="0" fontId="2" fillId="10" borderId="0" xfId="0" applyFont="1" applyFill="1" applyAlignment="1">
      <alignment wrapText="1"/>
    </xf>
    <xf numFmtId="0" fontId="8" fillId="0" borderId="0" xfId="0" applyFont="1" applyAlignment="1">
      <alignment horizontal="right"/>
    </xf>
    <xf numFmtId="0" fontId="9" fillId="9" borderId="2" xfId="0" applyFont="1" applyFill="1" applyBorder="1" applyAlignment="1">
      <alignment horizontal="center"/>
    </xf>
    <xf numFmtId="0" fontId="10" fillId="9" borderId="2" xfId="0" applyFont="1" applyFill="1" applyBorder="1" applyAlignment="1">
      <alignment horizontal="center"/>
    </xf>
    <xf numFmtId="0" fontId="10" fillId="9" borderId="2" xfId="0" applyFont="1" applyFill="1" applyBorder="1" applyAlignment="1">
      <alignment horizontal="center" wrapText="1"/>
    </xf>
    <xf numFmtId="0" fontId="3" fillId="0" borderId="0" xfId="0" applyFont="1"/>
    <xf numFmtId="0" fontId="9" fillId="9" borderId="2" xfId="0" applyFont="1" applyFill="1" applyBorder="1" applyAlignment="1">
      <alignment horizontal="center" vertical="center"/>
    </xf>
    <xf numFmtId="0" fontId="11" fillId="0" borderId="0" xfId="0" applyFont="1" applyAlignment="1">
      <alignment vertical="center" wrapText="1"/>
    </xf>
    <xf numFmtId="0" fontId="4"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wrapText="1"/>
    </xf>
    <xf numFmtId="0" fontId="4" fillId="0" borderId="0" xfId="0" applyFont="1" applyAlignment="1">
      <alignment wrapText="1"/>
    </xf>
    <xf numFmtId="0" fontId="0" fillId="12" borderId="0" xfId="0" applyFill="1"/>
    <xf numFmtId="0" fontId="11" fillId="13" borderId="0" xfId="0" applyFont="1" applyFill="1"/>
    <xf numFmtId="0" fontId="0" fillId="13" borderId="0" xfId="0" applyFill="1"/>
    <xf numFmtId="0" fontId="11" fillId="14" borderId="0" xfId="0" applyFont="1" applyFill="1"/>
    <xf numFmtId="0" fontId="0" fillId="14" borderId="0" xfId="0" applyFill="1"/>
    <xf numFmtId="0" fontId="11" fillId="15" borderId="0" xfId="0" applyFont="1" applyFill="1"/>
    <xf numFmtId="0" fontId="0" fillId="15" borderId="0" xfId="0" applyFill="1"/>
    <xf numFmtId="0" fontId="11" fillId="16" borderId="0" xfId="0" applyFont="1" applyFill="1"/>
    <xf numFmtId="0" fontId="0" fillId="16" borderId="0" xfId="0" applyFill="1"/>
    <xf numFmtId="0" fontId="11" fillId="12" borderId="0" xfId="0" applyFont="1" applyFill="1"/>
    <xf numFmtId="0" fontId="11" fillId="17" borderId="0" xfId="0" applyFont="1" applyFill="1"/>
    <xf numFmtId="0" fontId="0" fillId="17" borderId="0" xfId="0" applyFill="1"/>
    <xf numFmtId="0" fontId="11" fillId="17" borderId="0" xfId="0" applyFont="1" applyFill="1" applyAlignment="1">
      <alignment wrapText="1"/>
    </xf>
    <xf numFmtId="0" fontId="9" fillId="19" borderId="2" xfId="0" applyFont="1" applyFill="1" applyBorder="1" applyAlignment="1">
      <alignment horizontal="center" vertical="center"/>
    </xf>
    <xf numFmtId="0" fontId="11" fillId="14" borderId="0" xfId="0" applyFont="1" applyFill="1" applyAlignment="1">
      <alignment vertical="top"/>
    </xf>
    <xf numFmtId="0" fontId="5" fillId="0" borderId="0" xfId="0" applyFont="1" applyAlignment="1">
      <alignment horizontal="left" vertical="center" wrapText="1"/>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Alignment="1">
      <alignment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vertical="center" wrapText="1"/>
    </xf>
    <xf numFmtId="0" fontId="12" fillId="0" borderId="0" xfId="0" applyFont="1" applyAlignment="1">
      <alignment horizontal="left" vertical="center" wrapText="1" indent="1"/>
    </xf>
    <xf numFmtId="0" fontId="2" fillId="8" borderId="0" xfId="0" applyFont="1" applyFill="1" applyAlignment="1">
      <alignment horizontal="left" wrapText="1" indent="1"/>
    </xf>
    <xf numFmtId="0" fontId="0" fillId="0" borderId="0" xfId="0" applyAlignment="1">
      <alignment horizontal="left" indent="1"/>
    </xf>
    <xf numFmtId="0" fontId="10" fillId="9" borderId="2"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0" fillId="9" borderId="0" xfId="0" applyFill="1" applyAlignment="1">
      <alignment horizontal="center" vertical="center"/>
    </xf>
    <xf numFmtId="49" fontId="2" fillId="0" borderId="0" xfId="0" applyNumberFormat="1" applyFont="1" applyAlignment="1">
      <alignment horizontal="left" vertical="center" wrapText="1" indent="1"/>
    </xf>
    <xf numFmtId="0" fontId="16" fillId="0" borderId="0" xfId="0" applyFont="1" applyAlignment="1">
      <alignment horizontal="left" vertical="center" wrapText="1"/>
    </xf>
    <xf numFmtId="0" fontId="13" fillId="0" borderId="0" xfId="1"/>
    <xf numFmtId="0" fontId="11" fillId="0" borderId="0" xfId="0" applyFont="1"/>
    <xf numFmtId="0" fontId="10" fillId="9" borderId="5" xfId="0" applyFont="1" applyFill="1" applyBorder="1" applyAlignment="1">
      <alignment horizontal="center"/>
    </xf>
    <xf numFmtId="0" fontId="10" fillId="9" borderId="4" xfId="0" applyFont="1" applyFill="1" applyBorder="1" applyAlignment="1">
      <alignment horizontal="center"/>
    </xf>
    <xf numFmtId="0" fontId="18" fillId="0" borderId="0" xfId="0" applyFont="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left" vertical="center" wrapText="1" indent="1"/>
    </xf>
    <xf numFmtId="0" fontId="2" fillId="8" borderId="0" xfId="0" applyFont="1" applyFill="1" applyAlignment="1">
      <alignment vertical="top" wrapText="1"/>
    </xf>
    <xf numFmtId="0" fontId="2" fillId="7" borderId="0" xfId="0" applyFont="1" applyFill="1" applyAlignment="1">
      <alignment vertical="top" wrapText="1"/>
    </xf>
    <xf numFmtId="0" fontId="13" fillId="0" borderId="0" xfId="1" applyAlignment="1">
      <alignment vertical="center"/>
    </xf>
    <xf numFmtId="0" fontId="19"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9" borderId="0" xfId="0" applyFont="1" applyFill="1" applyAlignment="1">
      <alignment horizontal="center" vertical="center" wrapText="1"/>
    </xf>
    <xf numFmtId="0" fontId="10" fillId="9" borderId="6" xfId="0" applyFont="1" applyFill="1" applyBorder="1" applyAlignment="1">
      <alignment horizontal="center" vertical="center"/>
    </xf>
    <xf numFmtId="0" fontId="17" fillId="9" borderId="6" xfId="0" applyFont="1" applyFill="1" applyBorder="1" applyAlignment="1">
      <alignment horizontal="center" vertical="center"/>
    </xf>
    <xf numFmtId="0" fontId="2" fillId="7" borderId="0" xfId="0" applyFont="1" applyFill="1" applyAlignment="1">
      <alignment horizontal="right" vertical="top" wrapText="1"/>
    </xf>
    <xf numFmtId="0" fontId="10" fillId="9" borderId="6" xfId="0" applyFont="1" applyFill="1" applyBorder="1" applyAlignment="1">
      <alignment horizontal="center" vertical="center" wrapText="1"/>
    </xf>
    <xf numFmtId="0" fontId="10" fillId="9" borderId="0" xfId="0" applyFont="1" applyFill="1" applyAlignment="1">
      <alignment horizontal="center" vertical="center"/>
    </xf>
    <xf numFmtId="0" fontId="10" fillId="9" borderId="7"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165" fontId="0" fillId="0" borderId="0" xfId="0" applyNumberFormat="1" applyAlignment="1">
      <alignment horizontal="center" vertical="center"/>
    </xf>
    <xf numFmtId="0" fontId="20" fillId="9" borderId="6" xfId="0" applyFont="1" applyFill="1" applyBorder="1" applyAlignment="1">
      <alignment horizontal="center" vertical="center" wrapText="1"/>
    </xf>
    <xf numFmtId="0" fontId="21" fillId="9" borderId="0" xfId="0" applyFont="1" applyFill="1"/>
    <xf numFmtId="0" fontId="22" fillId="0" borderId="0" xfId="0" applyFont="1" applyAlignment="1">
      <alignment wrapText="1"/>
    </xf>
    <xf numFmtId="0" fontId="22" fillId="0" borderId="0" xfId="0" applyFont="1" applyAlignment="1">
      <alignment vertical="center" wrapText="1"/>
    </xf>
    <xf numFmtId="0" fontId="18" fillId="0" borderId="0" xfId="0" applyFont="1" applyAlignment="1">
      <alignment horizontal="left" wrapText="1" indent="1"/>
    </xf>
    <xf numFmtId="0" fontId="18" fillId="0" borderId="0" xfId="0" applyFont="1" applyAlignment="1">
      <alignment horizontal="left" wrapText="1" indent="2"/>
    </xf>
    <xf numFmtId="0" fontId="18" fillId="0" borderId="0" xfId="0" applyFont="1" applyAlignment="1">
      <alignment vertical="center" wrapText="1"/>
    </xf>
    <xf numFmtId="0" fontId="11" fillId="0" borderId="0" xfId="0" applyFont="1" applyAlignment="1">
      <alignment horizontal="center" vertical="center" wrapText="1"/>
    </xf>
    <xf numFmtId="0" fontId="18"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9" borderId="2" xfId="0" quotePrefix="1" applyFill="1" applyBorder="1" applyAlignment="1">
      <alignment horizontal="center" vertical="center"/>
    </xf>
    <xf numFmtId="0" fontId="8" fillId="10" borderId="2" xfId="0" applyFont="1" applyFill="1" applyBorder="1" applyAlignment="1">
      <alignment horizontal="center" vertical="center"/>
    </xf>
    <xf numFmtId="0" fontId="0" fillId="21" borderId="0" xfId="0" applyFill="1" applyAlignment="1">
      <alignment horizontal="center" vertical="center"/>
    </xf>
    <xf numFmtId="0" fontId="2" fillId="21" borderId="0" xfId="0" applyFont="1" applyFill="1" applyAlignment="1">
      <alignment horizontal="center" vertical="center" wrapText="1"/>
    </xf>
    <xf numFmtId="2" fontId="0" fillId="0" borderId="0" xfId="0" applyNumberFormat="1" applyAlignment="1">
      <alignment horizontal="center" vertical="center"/>
    </xf>
    <xf numFmtId="0" fontId="0" fillId="12" borderId="0" xfId="0" applyFill="1" applyAlignment="1">
      <alignment horizontal="center" vertical="center"/>
    </xf>
    <xf numFmtId="0" fontId="0" fillId="0" borderId="0" xfId="0" applyAlignment="1">
      <alignment horizontal="left" vertical="center"/>
    </xf>
    <xf numFmtId="2" fontId="8" fillId="10" borderId="2" xfId="0" applyNumberFormat="1" applyFont="1" applyFill="1" applyBorder="1" applyAlignment="1">
      <alignment horizontal="center" vertical="center"/>
    </xf>
    <xf numFmtId="2" fontId="0" fillId="9" borderId="2" xfId="0" applyNumberFormat="1" applyFill="1" applyBorder="1" applyAlignment="1">
      <alignment horizontal="center" vertical="center"/>
    </xf>
    <xf numFmtId="2" fontId="8" fillId="18" borderId="2" xfId="0" applyNumberFormat="1" applyFont="1" applyFill="1" applyBorder="1" applyAlignment="1">
      <alignment horizontal="center" vertical="center"/>
    </xf>
    <xf numFmtId="2" fontId="8" fillId="7" borderId="2"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applyAlignment="1">
      <alignment horizontal="left"/>
    </xf>
    <xf numFmtId="2" fontId="10" fillId="9" borderId="2" xfId="0" applyNumberFormat="1" applyFont="1" applyFill="1" applyBorder="1" applyAlignment="1">
      <alignment horizontal="center" vertical="center"/>
    </xf>
    <xf numFmtId="2" fontId="10" fillId="11" borderId="2" xfId="0" applyNumberFormat="1" applyFont="1" applyFill="1" applyBorder="1" applyAlignment="1">
      <alignment horizontal="center" vertical="center"/>
    </xf>
    <xf numFmtId="0" fontId="9" fillId="19" borderId="2" xfId="0" applyFont="1" applyFill="1" applyBorder="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0" fillId="9" borderId="2" xfId="0" applyFont="1" applyFill="1" applyBorder="1" applyAlignment="1">
      <alignment horizontal="center" wrapText="1"/>
    </xf>
    <xf numFmtId="0" fontId="20" fillId="9" borderId="2" xfId="0" applyFont="1" applyFill="1" applyBorder="1" applyAlignment="1">
      <alignment horizontal="center" vertical="center" wrapText="1"/>
    </xf>
    <xf numFmtId="2" fontId="8" fillId="11" borderId="2" xfId="0" applyNumberFormat="1" applyFont="1" applyFill="1" applyBorder="1" applyAlignment="1">
      <alignment horizontal="center" vertical="center"/>
    </xf>
    <xf numFmtId="0" fontId="11" fillId="12" borderId="0" xfId="0" applyFont="1" applyFill="1" applyAlignment="1">
      <alignment horizontal="center" vertical="center"/>
    </xf>
    <xf numFmtId="0" fontId="26" fillId="9" borderId="0" xfId="0" applyFont="1" applyFill="1"/>
    <xf numFmtId="0" fontId="27" fillId="0" borderId="0" xfId="0" applyFont="1" applyAlignment="1">
      <alignment horizontal="center" vertical="center"/>
    </xf>
    <xf numFmtId="1" fontId="0" fillId="0" borderId="0" xfId="0" applyNumberFormat="1" applyAlignment="1">
      <alignment horizontal="center" vertical="center"/>
    </xf>
    <xf numFmtId="2" fontId="0" fillId="21" borderId="0" xfId="0" applyNumberFormat="1" applyFill="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0" fillId="20" borderId="0" xfId="0" applyFill="1" applyAlignment="1">
      <alignment horizontal="center" vertical="center"/>
    </xf>
    <xf numFmtId="2" fontId="0" fillId="20" borderId="0" xfId="0" applyNumberFormat="1" applyFill="1" applyAlignment="1">
      <alignment horizontal="center" vertical="center"/>
    </xf>
    <xf numFmtId="2" fontId="10" fillId="7" borderId="2" xfId="0" applyNumberFormat="1" applyFont="1" applyFill="1" applyBorder="1" applyAlignment="1">
      <alignment horizontal="center" vertical="center"/>
    </xf>
    <xf numFmtId="2" fontId="10" fillId="7" borderId="11" xfId="0" applyNumberFormat="1" applyFont="1" applyFill="1" applyBorder="1" applyAlignment="1">
      <alignment horizontal="center" vertical="center"/>
    </xf>
    <xf numFmtId="2" fontId="8" fillId="7" borderId="11" xfId="0" applyNumberFormat="1" applyFont="1" applyFill="1" applyBorder="1" applyAlignment="1">
      <alignment horizontal="center" vertical="center"/>
    </xf>
    <xf numFmtId="0" fontId="0" fillId="0" borderId="0" xfId="0" applyAlignment="1">
      <alignment horizontal="center" vertical="center" indent="1"/>
    </xf>
    <xf numFmtId="2" fontId="18" fillId="0" borderId="0" xfId="0" applyNumberFormat="1" applyFont="1" applyAlignment="1">
      <alignment horizontal="center" vertical="center"/>
    </xf>
    <xf numFmtId="165" fontId="18" fillId="0" borderId="0" xfId="0" applyNumberFormat="1" applyFont="1" applyAlignment="1">
      <alignment horizontal="center" vertical="center"/>
    </xf>
    <xf numFmtId="2" fontId="0" fillId="0" borderId="0" xfId="0" applyNumberFormat="1" applyAlignment="1">
      <alignment horizontal="center" vertical="center" indent="1"/>
    </xf>
    <xf numFmtId="2" fontId="12" fillId="0" borderId="0" xfId="0" applyNumberFormat="1" applyFont="1" applyAlignment="1">
      <alignment horizontal="center" vertical="center"/>
    </xf>
    <xf numFmtId="0" fontId="11" fillId="20" borderId="0" xfId="0" applyFont="1" applyFill="1" applyAlignment="1">
      <alignment horizontal="center" vertical="center"/>
    </xf>
    <xf numFmtId="0" fontId="10" fillId="7" borderId="2" xfId="0" applyFont="1" applyFill="1" applyBorder="1" applyAlignment="1">
      <alignment horizontal="right" vertical="center"/>
    </xf>
    <xf numFmtId="0" fontId="9" fillId="19" borderId="2" xfId="0" applyFont="1" applyFill="1" applyBorder="1" applyAlignment="1">
      <alignment horizontal="center" vertical="center"/>
    </xf>
    <xf numFmtId="0" fontId="8" fillId="18" borderId="2" xfId="0" applyFont="1" applyFill="1" applyBorder="1" applyAlignment="1">
      <alignment horizontal="right" vertical="center"/>
    </xf>
    <xf numFmtId="0" fontId="20" fillId="18" borderId="2" xfId="0" applyFont="1" applyFill="1" applyBorder="1" applyAlignment="1">
      <alignment horizontal="right" vertical="center"/>
    </xf>
    <xf numFmtId="0" fontId="10" fillId="11" borderId="2" xfId="0" applyFont="1" applyFill="1" applyBorder="1" applyAlignment="1">
      <alignment horizontal="right" vertical="center"/>
    </xf>
    <xf numFmtId="0" fontId="2" fillId="7" borderId="3" xfId="0" applyFont="1" applyFill="1" applyBorder="1" applyAlignment="1">
      <alignment horizontal="left" vertical="top" wrapText="1"/>
    </xf>
    <xf numFmtId="0" fontId="2" fillId="7" borderId="0" xfId="0" applyFont="1" applyFill="1" applyAlignment="1">
      <alignment horizontal="left" vertical="top" wrapText="1"/>
    </xf>
    <xf numFmtId="0" fontId="9" fillId="9" borderId="2" xfId="0" applyFont="1" applyFill="1" applyBorder="1" applyAlignment="1">
      <alignment horizontal="center" vertical="center"/>
    </xf>
    <xf numFmtId="0" fontId="8" fillId="10" borderId="2" xfId="0" applyFont="1" applyFill="1" applyBorder="1" applyAlignment="1">
      <alignment horizontal="right" vertical="center"/>
    </xf>
    <xf numFmtId="0" fontId="2" fillId="7" borderId="3" xfId="0" applyFont="1" applyFill="1" applyBorder="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vertical="top" wrapText="1"/>
    </xf>
    <xf numFmtId="0" fontId="11" fillId="17" borderId="0" xfId="0" applyFont="1" applyFill="1" applyAlignment="1">
      <alignment vertical="top" wrapText="1"/>
    </xf>
    <xf numFmtId="0" fontId="9" fillId="9" borderId="2" xfId="0" applyFont="1" applyFill="1" applyBorder="1" applyAlignment="1">
      <alignment horizontal="center"/>
    </xf>
    <xf numFmtId="0" fontId="8" fillId="10" borderId="2" xfId="0" applyFont="1" applyFill="1" applyBorder="1" applyAlignment="1">
      <alignment horizontal="right"/>
    </xf>
    <xf numFmtId="0" fontId="10" fillId="11" borderId="2" xfId="0" applyFont="1" applyFill="1" applyBorder="1" applyAlignment="1">
      <alignment horizontal="right"/>
    </xf>
    <xf numFmtId="0" fontId="10" fillId="9" borderId="5" xfId="0" applyFont="1" applyFill="1" applyBorder="1" applyAlignment="1">
      <alignment horizontal="center"/>
    </xf>
    <xf numFmtId="0" fontId="10" fillId="9" borderId="10" xfId="0" applyFont="1" applyFill="1" applyBorder="1" applyAlignment="1">
      <alignment horizontal="center"/>
    </xf>
    <xf numFmtId="0" fontId="11" fillId="16" borderId="0" xfId="0" applyFont="1" applyFill="1" applyAlignment="1">
      <alignment vertical="top"/>
    </xf>
    <xf numFmtId="0" fontId="0" fillId="16" borderId="0" xfId="0" applyFill="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DFCD0"/>
      <color rgb="FFFFD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wladys Boukpessi" id="{026E767B-E6BB-4818-AA45-EC6A862B6D58}" userId="S::gb884@georgetown.edu::f6840a53-c203-499e-a61f-1499e4133ba4" providerId="AD"/>
  <person displayName="Karen Pan" id="{9DB9E0EE-577C-5340-8810-A71975E4F0B6}" userId="S::kp812@georgetown.edu::1b2ece78-5721-4c99-a19b-b5c076a326d4" providerId="AD"/>
  <person displayName="Guest User" id="{890F3496-4189-B046-81C3-EF3BCD37EE56}" userId="S::urn:spo:anon#75bfb3be5bc9023a212fe8049b273345947b76ee8bfc5a0b45e0cf7bac39948f::"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4-04-22T00:58:07.29" personId="{890F3496-4189-B046-81C3-EF3BCD37EE56}" id="{82FBF5BC-4B86-4842-AD59-F57B946A6971}">
    <text>Need to purchase full version of Enerdata to access the PPP data, so this value is just in (US cents/kWh)*100</text>
  </threadedComment>
  <threadedComment ref="G2" dT="2024-04-16T20:24:51.69" personId="{026E767B-E6BB-4818-AA45-EC6A862B6D58}" id="{3EF82D20-C9F6-4044-B86C-40189E4AA2FA}">
    <text>We multiplied the price in PPP US cents/kWh by 100. 60 (or 0.6 PPP $/kWh seemed to be on the high end for countries but this value can be adjusted</text>
  </threadedComment>
  <threadedComment ref="E3" dT="2024-04-22T02:10:19.06" personId="{890F3496-4189-B046-81C3-EF3BCD37EE56}" id="{488EE357-8F05-4BCD-AC87-465447643989}">
    <text>Based on a energy consumption of 142 kwh per capita and a GDP per capita of 2,162.6</text>
  </threadedComment>
  <threadedComment ref="G3" dT="2024-04-16T21:01:04.55" personId="{026E767B-E6BB-4818-AA45-EC6A862B6D58}" id="{6C9ABB47-A092-4868-9A04-F60B53156ECC}">
    <text>You'll have to multiple the household prices by the average household consumption, then divide it by per capita income</text>
  </threadedComment>
  <threadedComment ref="G4" dT="2024-04-22T00:38:53.26" personId="{890F3496-4189-B046-81C3-EF3BCD37EE56}" id="{8FA0C973-6DEE-4368-A9EB-46B695E4347E}">
    <text>Solomon Islands and Venezuela seem to be outliers (71.6 and 123.8 respectively) but for simplicity we're cutting it at 100</text>
  </threadedComment>
  <threadedComment ref="E5" dT="2024-04-22T03:04:10.35" personId="{890F3496-4189-B046-81C3-EF3BCD37EE56}" id="{D49DD95B-3E23-4744-8323-D34C0CF0243A}">
    <text>Based on an annual average consumption of 400 kwh and an average annual income of 4000 USD
https://moniepoint.com/blog/nigeria-small-business-statistics#:~:text=5%3A%20Average%20SME%20turnover%20in,%2C000%20to%20N900%2C000.</text>
  </threadedComment>
  <threadedComment ref="E6" dT="2024-04-23T10:11:18.90" personId="{026E767B-E6BB-4818-AA45-EC6A862B6D58}" id="{23F46E43-1F0C-44A8-B567-1E6A91283BB0}">
    <text>From the WTP study by the Energy for Growth Hub, it says "Approximately one in every three Nigerian homes has a diesel or petrol-powered generator and spend between US$0.27–0.41/kWh on self-generation.", so we took the average value</text>
  </threadedComment>
  <threadedComment ref="G7" dT="2024-04-22T00:40:53.90" personId="{890F3496-4189-B046-81C3-EF3BCD37EE56}" id="{1BB389C1-C8B1-40DA-A69F-BF84BBA8B595}">
    <text>Burundi seems to be the highest at 14978%</text>
  </threadedComment>
  <threadedComment ref="G11" dT="2024-04-23T14:01:18.08" personId="{026E767B-E6BB-4818-AA45-EC6A862B6D58}" id="{E60088A2-FEB3-4AA9-83E8-03FAE971E66E}">
    <text>Higher value = lesser duration and frequency of outages</text>
  </threadedComment>
  <threadedComment ref="E17" dT="2024-04-22T05:59:41.39" personId="{890F3496-4189-B046-81C3-EF3BCD37EE56}" id="{F5156EBD-81C1-42BA-9916-699224F5C6A7}">
    <text>Based on a global average of 22,273 kwh and a Nigeria average of 2548 kwh</text>
  </threadedComment>
  <threadedComment ref="G20" dT="2024-04-23T09:47:09.70" personId="{026E767B-E6BB-4818-AA45-EC6A862B6D58}" id="{7AD7D429-303A-4B5C-A7B0-9D28E5FC5192}">
    <text xml:space="preserve">China has the highest with 99,293 million </text>
  </threadedComment>
  <threadedComment ref="E25" dT="2024-04-23T10:21:29.01" personId="{026E767B-E6BB-4818-AA45-EC6A862B6D58}" id="{E37BF62A-DFFB-4294-9766-E5FE90058851}">
    <text>"Some of the critical results revealed that respondents are willing to pay an average cost of 5–10% above the present cost of electricity"
https://www.sciencedirect.com/science/article/abs/pii/S1364032121005669</text>
  </threadedComment>
  <threadedComment ref="E38" dT="2024-04-23T10:32:30.25" personId="{026E767B-E6BB-4818-AA45-EC6A862B6D58}" id="{00969F1F-B56F-41B2-9789-BC1E72E5D96E}">
    <text>Although the government of Nigeria raised a lot of funds to invest in the overall energy grid, there doesn't seem to be any investments in smart grids specifically</text>
  </threadedComment>
  <threadedComment ref="G38" dT="2024-04-23T10:31:43.61" personId="{026E767B-E6BB-4818-AA45-EC6A862B6D58}" id="{9B07093C-B6C7-497E-948D-8F9A3F8A2B83}">
    <text>Highest annual investment in a smart grids so far
https://www.energy.gov/gdo/smart-grid-grants</text>
  </threadedComment>
  <threadedComment ref="G43" dT="2024-04-23T10:33:50.66" personId="{026E767B-E6BB-4818-AA45-EC6A862B6D58}" id="{B23CF53C-E1E8-4679-B525-8BDD76121E37}">
    <text>Higher number = less diversity</text>
  </threadedComment>
  <threadedComment ref="C50" dT="2024-04-23T10:55:41.34" personId="{026E767B-E6BB-4818-AA45-EC6A862B6D58}" id="{FF61E32D-D3C7-49DC-9A13-CFF30C8582A1}">
    <text>i.e., does the country have a grid code that clearly specifies connection procedures and meet international practices, does the grid code include measures addressing variable renewable energy (VRE), etc.</text>
  </threadedComment>
  <threadedComment ref="E50" dT="2024-04-23T10:52:17.01" personId="{026E767B-E6BB-4818-AA45-EC6A862B6D58}" id="{C5F7734E-8F29-4B21-B2E3-1B8F73567B39}">
    <text>The Grid Code for the Nigeria Electricity Transmission System: 
https://nerc.gov.ng/wp-content/uploads/2018/09/GridCodev03-01-08-2018-compressed.pdf</text>
  </threadedComment>
  <threadedComment ref="G50" dT="2024-04-23T10:55:54.17" personId="{026E767B-E6BB-4818-AA45-EC6A862B6D58}" id="{77052FF3-4F04-483B-A951-BCA278000B24}">
    <text>1 for yes and 0 for no</text>
  </threadedComment>
  <threadedComment ref="C51" dT="2024-04-23T11:03:46.74" personId="{026E767B-E6BB-4818-AA45-EC6A862B6D58}" id="{DC62ECD1-60DE-498B-AC31-1BBE7153E7D3}">
    <text>i.e., are there rules that allow customers to purchase power directly from a third party?</text>
  </threadedComment>
  <threadedComment ref="E51" dT="2024-04-23T11:02:41.29" personId="{026E767B-E6BB-4818-AA45-EC6A862B6D58}" id="{3C922AB0-3D05-436F-BC2D-AF2D1FD2B7B2}">
    <text>"Encourage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ext>
  </threadedComment>
  <threadedComment ref="C52" dT="2024-04-23T11:04:18.29" personId="{026E767B-E6BB-4818-AA45-EC6A862B6D58}" id="{6B61C18E-754D-4213-AA5C-DD4E5CA836FE}">
    <text>i.e., does the country carry out regular assessments of the flexibility of the grid relating to VRE integration, are there balancing/ancillary services, does the country integrate high-quality forecasting for VRE, etc.</text>
  </threadedComment>
  <threadedComment ref="E52" dT="2024-04-23T11:13:47.00" personId="{026E767B-E6BB-4818-AA45-EC6A862B6D58}" id="{9FD03022-1690-49A3-BE25-4AEFD1267997}">
    <text>There are plans in place via the National Renewable Energy and Energy Efficiency Policy (NREEEP), but actual implementation/integration has been slow
NREEEP: https://www.fao.org/faolex/results/details/en/c/LEX-FAOC211220/</text>
  </threadedComment>
  <threadedComment ref="C54" dT="2024-04-23T11:23:38.73" personId="{026E767B-E6BB-4818-AA45-EC6A862B6D58}" id="{DFC82367-D19B-4FAB-AC5A-F9BB7ACB3408}">
    <text>Is there power grid connections between countries within a specific region, reflecting the capability for cross-border electricity trade and shared access to energy resources?</text>
  </threadedComment>
  <threadedComment ref="E54" dT="2024-04-23T11:29:56.98" personId="{026E767B-E6BB-4818-AA45-EC6A862B6D58}" id="{E0EEE4AA-3517-4725-8D5F-E848B450BCAC}">
    <text>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ext>
  </threadedComment>
</ThreadedComments>
</file>

<file path=xl/threadedComments/threadedComment2.xml><?xml version="1.0" encoding="utf-8"?>
<ThreadedComments xmlns="http://schemas.microsoft.com/office/spreadsheetml/2018/threadedcomments" xmlns:x="http://schemas.openxmlformats.org/spreadsheetml/2006/main">
  <threadedComment ref="E15" dT="2024-04-21T17:36:58.41" personId="{9DB9E0EE-577C-5340-8810-A71975E4F0B6}" id="{66A7DF93-243C-2A4F-B65F-B543B1972010}">
    <text xml:space="preserve">2030 target: 442.5; current progress: 345.7
https://www.climate-transparency.org/wp-content/uploads/2021/01/Nigeria-CT-2020.pdf </text>
    <extLst>
      <x:ext xmlns:xltc2="http://schemas.microsoft.com/office/spreadsheetml/2020/threadedcomments2" uri="{F7C98A9C-CBB3-438F-8F68-D28B6AF4A901}">
        <xltc2:checksum>567852857</xltc2:checksum>
        <xltc2:hyperlink startIndex="44" length="83" url="https://www.climate-transparency.org/wp-content/uploads/2021/01/Nigeria-CT-2020.pdf"/>
      </x:ext>
    </extLst>
  </threadedComment>
  <threadedComment ref="G26" dT="2024-04-20T21:53:35.68" personId="{9DB9E0EE-577C-5340-8810-A71975E4F0B6}" id="{B3220E65-5D73-A443-9FFC-DE80BD5294C1}">
    <text>Current high in Africa is South Africa at 1,843; high in the world is Brazil at 6,128
—&gt; take approx. average as max (3,980)</text>
  </threadedComment>
  <threadedComment ref="G30" dT="2024-04-21T01:27:54.62" personId="{9DB9E0EE-577C-5340-8810-A71975E4F0B6}" id="{46193E9A-ACC1-C744-957E-1A94165BA2FF}">
    <text>In 2023, country with most cumulative IFC commitments was Brazil at $35B; highest in Africa was Nigeria at $21.5B
—&gt; take max as average ($28.2B)</text>
  </threadedComment>
  <threadedComment ref="G31" dT="2024-04-21T01:41:26.70" personId="{9DB9E0EE-577C-5340-8810-A71975E4F0B6}" id="{179C36C1-047B-FF4E-A9FE-E6A4BF4EB737}">
    <text>Country with the most ADB funding in 2022 was Egypt at $413M</text>
  </threadedComment>
  <threadedComment ref="G32" dT="2024-04-21T01:46:37.05" personId="{9DB9E0EE-577C-5340-8810-A71975E4F0B6}" id="{982BDF4F-AA0E-F14C-ADBC-7CCBA31E7C1E}">
    <text>In 2021, country with the largest portfolio was Tanzania at $88.3M</text>
  </threadedComment>
  <threadedComment ref="G33" dT="2024-04-21T01:57:49.40" personId="{9DB9E0EE-577C-5340-8810-A71975E4F0B6}" id="{9FDAA032-7AEC-0343-9706-DA927D560EEC}">
    <text>Couldn’t find annexes for financial report, but total authorized capital in 2022 Annual Report was XOF 1,709bn (55% is approx. 1,025)</text>
  </threadedComment>
  <threadedComment ref="G34" dT="2024-04-21T02:52:34.85" personId="{9DB9E0EE-577C-5340-8810-A71975E4F0B6}" id="{4A84B2ED-666C-4C44-9D60-C45CEB61BAE5}">
    <text>Highest in Africa in 2022 was Egypt at 7,480</text>
  </threadedComment>
  <threadedComment ref="G35" dT="2024-04-21T02:46:35.99" personId="{9DB9E0EE-577C-5340-8810-A71975E4F0B6}" id="{17A0D45C-6426-3242-A657-92A778153F12}">
    <text>Highest in Africa was Egypt at EUR 4,938; Highest overall was Turkey at 7,457
—&gt; average is around 6,200</text>
  </threadedComment>
  <threadedComment ref="G36" dT="2024-04-21T03:20:56.77" personId="{9DB9E0EE-577C-5340-8810-A71975E4F0B6}" id="{163A544E-E6FD-2044-982A-54B40432A4AB}">
    <text>Country in Africa with most FMO investment was South Africa at ~$530m</text>
  </threadedComment>
  <threadedComment ref="G37" dT="2024-04-21T03:44:49.85" personId="{9DB9E0EE-577C-5340-8810-A71975E4F0B6}" id="{72206C9D-E86E-9F47-9865-D591439CEA4C}">
    <text>Country in Africa with highest DFC commitment was Mozambique at $1,874</text>
  </threadedComment>
  <threadedComment ref="G38" dT="2024-04-21T04:04:14.46" personId="{9DB9E0EE-577C-5340-8810-A71975E4F0B6}" id="{2BFA186D-A70E-CC4C-A71D-DD6014679D95}">
    <text>Country with highest disbursed + undisbursed balance in Africa was Morocco at ~EUR1,500</text>
  </threadedComment>
  <threadedComment ref="G39" dT="2024-04-21T04:13:55.20" personId="{9DB9E0EE-577C-5340-8810-A71975E4F0B6}" id="{C68E81CE-5591-124E-AD4F-5CE29EC3DF92}">
    <text>In 2023, country in Africa with most new commitments was South Africa at around EUR555</text>
  </threadedComment>
  <threadedComment ref="G40" dT="2024-04-21T04:19:45.53" personId="{9DB9E0EE-577C-5340-8810-A71975E4F0B6}" id="{6CC30853-D992-5D4C-868B-3E475F5A6CDD}">
    <text>In 2022, country in Africa with most largest portfolio was Egypt at $632</text>
  </threadedComment>
  <threadedComment ref="F42" dT="2024-04-16T18:07:52.96" personId="{9DB9E0EE-577C-5340-8810-A71975E4F0B6}" id="{6EF152E1-79CD-F34A-8B65-A90FBB794681}">
    <text>Using Trading Economy’s numerical scaling (based on S&amp;P, Moody’s, and DBRS)</text>
  </threadedComment>
  <threadedComment ref="E56" dT="2024-04-21T16:32:59.36" personId="{9DB9E0EE-577C-5340-8810-A71975E4F0B6}" id="{BEA49373-4099-3743-BFB6-036B784FEE22}">
    <text>taken from dividng total number of adults 15+ working in STEM by the total employed adults 15+</text>
  </threadedComment>
  <threadedComment ref="G59" dT="2024-04-16T18:49:23.11" personId="{9DB9E0EE-577C-5340-8810-A71975E4F0B6}" id="{494D6B5A-9C3A-F14A-8D81-4A650DDC0088}">
    <text>In 2022, Marshall Islands had the highest public expenditure for education (15.9%)</text>
  </threadedComment>
  <threadedComment ref="G61" dT="2024-04-16T18:53:13.84" personId="{9DB9E0EE-577C-5340-8810-A71975E4F0B6}" id="{2251E427-E9AA-FB48-B569-2F7B982D4445}">
    <text>Average number in high income countries in 2022 was 4605.3</text>
  </threadedComment>
  <threadedComment ref="G62" dT="2024-04-16T18:56:39.94" personId="{9DB9E0EE-577C-5340-8810-A71975E4F0B6}" id="{CE7FD201-7C24-C64B-B2AF-6F669675B75E}">
    <text>In 2021, average expenditure for high income countries was 2.76%</text>
  </threadedComment>
  <threadedComment ref="G67" dT="2024-04-21T16:59:50.31" personId="{9DB9E0EE-577C-5340-8810-A71975E4F0B6}" id="{0801357F-260D-6C45-B3E5-F252C1F651F4}">
    <text>In 2022, average per capita electricity consumption in high income countries was 8,931</text>
  </threadedComment>
</ThreadedComments>
</file>

<file path=xl/threadedComments/threadedComment3.xml><?xml version="1.0" encoding="utf-8"?>
<ThreadedComments xmlns="http://schemas.microsoft.com/office/spreadsheetml/2018/threadedcomments" xmlns:x="http://schemas.openxmlformats.org/spreadsheetml/2006/main">
  <threadedComment ref="C142" dT="2024-04-22T01:48:01.33" personId="{9DB9E0EE-577C-5340-8810-A71975E4F0B6}" id="{D7978282-FCCD-4647-98EE-F39F2995F801}">
    <text>i.e., does a legal framework allow for private sector ownership, is there an official energy target, is that target legally binding</text>
  </threadedComment>
  <threadedComment ref="E142" dT="2024-04-22T01:37:24.04" personId="{9DB9E0EE-577C-5340-8810-A71975E4F0B6}" id="{2D8216BC-E831-F946-8215-EA4CB94725A4}">
    <text>While the National Council of Climate Change recognizes the role of hydrogen as an emerging renewable energy source, it does not have its own set of regulations. The current legal and regulatory framework for RE projects apply to green hydrogen as well</text>
  </threadedComment>
  <threadedComment ref="C144" dT="2024-04-22T01:48:34.24" personId="{9DB9E0EE-577C-5340-8810-A71975E4F0B6}" id="{9FE19718-4562-0847-896A-D53FFD8C4B51}">
    <text>does the plan estimate the amount of investment necessary to meet the target, is there an institution responsible for tracking progress</text>
  </threadedComment>
  <threadedComment ref="E144" dT="2024-04-22T01:46:15.18" personId="{9DB9E0EE-577C-5340-8810-A71975E4F0B6}" id="{CCF7BD9B-C75D-1A49-87D8-0A34B7C546B1}">
    <text>Early stages of green hydrogen planning and ramp up (Nigeria4H2 project, recently signed a gas supply deal with Germany, some companies have begun conducting feasibility studies)</text>
  </threadedComment>
  <threadedComment ref="C145" dT="2024-04-22T01:48:48.12" personId="{9DB9E0EE-577C-5340-8810-A71975E4F0B6}" id="{5DD43DC3-7737-6E4B-8BFA-546950BED316}">
    <text>is generation and transmission planning integrated</text>
  </threadedComment>
  <threadedComment ref="C146" dT="2024-04-22T01:49:06.49" personId="{9DB9E0EE-577C-5340-8810-A71975E4F0B6}" id="{0BD89B35-94D8-AB4D-A2CD-E44E31544FB3}">
    <text>has the country carried out geospatial planning or produced zoning guidance to inform commercial development</text>
  </threadedComment>
  <threadedComment ref="C148" dT="2024-04-22T01:49:49.59" personId="{9DB9E0EE-577C-5340-8810-A71975E4F0B6}" id="{424A10A8-3D09-E24C-8867-85D3869F216A}">
    <text>does the country offer long-term PPAs, is there clear and practical guidance on the permissions required, does the government offer direct fiscal incentives</text>
  </threadedComment>
  <threadedComment ref="C149" dT="2024-04-22T01:50:14.34" personId="{9DB9E0EE-577C-5340-8810-A71975E4F0B6}" id="{2C085AAC-DA10-B94B-A1D9-46698CC7753E}">
    <text xml:space="preserve">does the country provide prioritized access to the grid, are there provisions to compensate the seller if offtake infrastructure is not built in time, are there mechanisms to compensate projects for lost generation due to certain curtailments after project commissioning, etc. </text>
  </threadedComment>
  <threadedComment ref="C151" dT="2024-04-22T01:50:33.15" personId="{9DB9E0EE-577C-5340-8810-A71975E4F0B6}" id="{77DC4266-C51A-B441-B3BE-2BCAFB6D7701}">
    <text>is there a schedule for future bids/auctions for investors, is there a pre-qualification process to select bidders, are tariffs indexed (in part or in whole) to an international currency or to inflation, etc.</text>
  </threadedComment>
  <threadedComment ref="C152" dT="2024-04-22T01:50:45.34" personId="{9DB9E0EE-577C-5340-8810-A71975E4F0B6}" id="{B900515C-E341-1F4C-B112-BACFCAC3CD4F}">
    <text xml:space="preserve">can small producers connect to the grid, are different tariffs available for different sizes of the generation plant, etc.  </text>
  </threadedComment>
  <threadedComment ref="G153" dT="2024-04-22T02:25:05.55" personId="{9DB9E0EE-577C-5340-8810-A71975E4F0B6}" id="{BC803BB2-DD95-E144-A6C1-595DC01EC0E5}">
    <text>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ext>
  </threadedComment>
  <threadedComment ref="F158" dT="2024-04-22T02:44:34.68" personId="{9DB9E0EE-577C-5340-8810-A71975E4F0B6}" id="{E35E9C5A-3B97-2746-A632-273030876E1F}">
    <text>LCOH derived from natural gas ranges from .5-1.7</text>
  </threadedComment>
  <threadedComment ref="F163" dT="2024-04-22T18:12:26.12" personId="{9DB9E0EE-577C-5340-8810-A71975E4F0B6}" id="{20404F8C-4954-3646-9C77-FC32571CD27A}">
    <text>According to IRENA, avg water withdrawal intensity for electroloysis-PEM is 25.7 and for coal is 49.8</text>
  </threadedComment>
  <threadedComment ref="F165" dT="2024-04-22T21:17:19.58" personId="{9DB9E0EE-577C-5340-8810-A71975E4F0B6}" id="{50744D55-3159-3847-9886-64BE563FA92F}">
    <text>no specific scale for this — using 1-5 for now</text>
  </threadedComment>
  <threadedComment ref="G166" dT="2024-04-22T02:57:48.54" personId="{9DB9E0EE-577C-5340-8810-A71975E4F0B6}" id="{AD5EC2F8-C363-6344-99F8-814A17B32E7B}">
    <text>Right now, there only exists 4,300 km of hydrogen pipelines (90% in Europe and North America)</text>
  </threadedComment>
  <threadedComment ref="E169" dT="2024-04-22T19:56:55.45" personId="{890F3496-4189-B046-81C3-EF3BCD37EE56}" id="{02A6F59D-8AE3-4B99-AEB0-917A8FE0A1F1}">
    <text>"In Nigeria, there is no existing legal framework regulating CCS, however the Petroleum Industry Act, 2021 envisages the need for decarbonisation, and thus provides a legal basis for deploying CCS."
https://www.mondaq.com/nigeria/renewables/1317622/carbon-capture-and-storage-in-nigeria</text>
    <extLst>
      <x:ext xmlns:xltc2="http://schemas.microsoft.com/office/spreadsheetml/2020/threadedcomments2" uri="{F7C98A9C-CBB3-438F-8F68-D28B6AF4A901}">
        <xltc2:checksum>826269796</xltc2:checksum>
        <xltc2:hyperlink startIndex="200" length="87" url="https://www.mondaq.com/nigeria/renewables/1317622/carbon-capture-and-storage-in-nigeria"/>
      </x:ext>
    </extLst>
  </threadedComment>
  <threadedComment ref="E171" dT="2024-04-22T20:23:33.90" personId="{890F3496-4189-B046-81C3-EF3BCD37EE56}" id="{343A7E15-83FB-4A31-83DE-E13EE0897187}">
    <text>"The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ext>
  </threadedComment>
  <threadedComment ref="G180" dT="2024-04-22T20:37:16.90" personId="{890F3496-4189-B046-81C3-EF3BCD37EE56}" id="{B21DFD8C-4A46-4AB5-98CF-ECE03D911521}">
    <text>As of September. 2022, the total capacity of CCS projects in development was 244 million tonnes per annum (Mtpa)
https://status22.globalccsinstitute.com/wp-content/uploads/2022/12/Global-Status-of-CCS-2022_Download_1222.pdf</text>
  </threadedComment>
  <threadedComment ref="G181" dT="2024-04-22T21:00:55.45" personId="{890F3496-4189-B046-81C3-EF3BCD37EE56}" id="{ADFFB7F6-9F3E-475B-920D-8879B11AD9AA}">
    <text>Highest investment for a CCS project so far
https://apnews.com/article/climate-carbon-direct-air-capture-energy-3779d7776120570e9e9a53a00693dd1a</text>
  </threadedComment>
  <threadedComment ref="E185" dT="2024-04-22T20:49:23.62" personId="{890F3496-4189-B046-81C3-EF3BCD37EE56}" id="{FD1996A3-B8FE-4E14-B4B5-FE6C29F5379E}">
    <text>Nigeria’s updated NDC reiterated the country's unconditional economy-wide target to reduce emissions by 20% relative to business-as-usual by 2030, increasing its conditional target from 45% to 47%.
https://climatepromise.undp.org/what-we-do/where-we-work/nigeria</text>
  </threadedComment>
  <threadedComment ref="G186" dT="2024-04-22T21:16:46.69" personId="{890F3496-4189-B046-81C3-EF3BCD37EE56}" id="{CC5BB255-FF76-4B24-99EF-77E1138DEAD9}">
    <text>"The [Oxfam] estimates that meeting the carbon sequestration targets of just four energy companies would require between 50 and 70 million hectares" ~17.5 million hectares per company
https://www.newstatesman.com/chart-of-the-day/2021/08/how-much-land-would-carbon-capture-and-storage-really-require</text>
  </threadedComment>
  <threadedComment ref="G187" dT="2024-04-22T21:22:40.34" personId="{890F3496-4189-B046-81C3-EF3BCD37EE56}" id="{590B9C3E-5C81-45DC-A5AB-37E322695382}">
    <text>"Depending on technology, the water footprint of CCS ranges from 0.74 to 575 m3 H2O/tonne CO2." 
https://www.sciencedirect.com/science/article/abs/pii/S1364032120307978?trk=article-ssr-frontend-pulse_little-text-block</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ea.org/energy-system/electricity/grid-scale-storage" TargetMode="External"/><Relationship Id="rId21" Type="http://schemas.openxmlformats.org/officeDocument/2006/relationships/hyperlink" Target="https://data.worldbank.org/indicator/EG.CFT.ACCS.ZS" TargetMode="External"/><Relationship Id="rId42" Type="http://schemas.openxmlformats.org/officeDocument/2006/relationships/hyperlink" Target="https://www.transparency.org/en/cpi/2022/" TargetMode="External"/><Relationship Id="rId47" Type="http://schemas.openxmlformats.org/officeDocument/2006/relationships/hyperlink" Target="http://data.uis.unesco.org/index.aspx?queryid=3830" TargetMode="External"/><Relationship Id="rId63" Type="http://schemas.openxmlformats.org/officeDocument/2006/relationships/hyperlink" Target="https://admin.boad.ayctor.dev/wp-content/uploads/2023/11/ANNUAL-REPORT-2022.pdf" TargetMode="External"/><Relationship Id="rId68" Type="http://schemas.openxmlformats.org/officeDocument/2006/relationships/hyperlink" Target="https://www.ebrd.com/where-we-are.html" TargetMode="External"/><Relationship Id="rId84" Type="http://schemas.openxmlformats.org/officeDocument/2006/relationships/hyperlink" Target="https://www.iea.org/reports/renewables-2020/solar-pv" TargetMode="External"/><Relationship Id="rId16" Type="http://schemas.openxmlformats.org/officeDocument/2006/relationships/hyperlink" Target="https://ourworldindata.org/grapher/carbon-intensity-electricity" TargetMode="External"/><Relationship Id="rId11" Type="http://schemas.openxmlformats.org/officeDocument/2006/relationships/hyperlink" Target="https://documents1.worldbank.org/curated/en/144941573017592423/pdf/Full-Report.pdf" TargetMode="External"/><Relationship Id="rId32" Type="http://schemas.openxmlformats.org/officeDocument/2006/relationships/hyperlink" Target="https://data.imf.org/?sk=F8032E80-B36C-43B1-AC26-493C5B1CD33B&amp;sId=1480712464593" TargetMode="External"/><Relationship Id="rId37" Type="http://schemas.openxmlformats.org/officeDocument/2006/relationships/hyperlink" Target="https://data.worldbank.org/indicator/IE.PPI.ENGY.CD?view=chart&amp;locations=AO-BJ-GH" TargetMode="External"/><Relationship Id="rId53" Type="http://schemas.openxmlformats.org/officeDocument/2006/relationships/hyperlink" Target="https://www.irena.org/Energy-Transition/Technology/Solar-energy" TargetMode="External"/><Relationship Id="rId58" Type="http://schemas.openxmlformats.org/officeDocument/2006/relationships/hyperlink" Target="https://read.oecd-ilibrary.org/nuclear-energy/uranium-2022_2c4e111b-en" TargetMode="External"/><Relationship Id="rId74" Type="http://schemas.openxmlformats.org/officeDocument/2006/relationships/hyperlink" Target="https://infrastructureafrica.opendataforafrica.org/pbuerhd/africa-infrastructure-development-index-aidi-2022" TargetMode="External"/><Relationship Id="rId79" Type="http://schemas.openxmlformats.org/officeDocument/2006/relationships/hyperlink" Target="https://energyforgrowth.org/wp-content/uploads/2020/02/Impact-of-Self-Generation-on-Willingness-to-pay.pdf" TargetMode="External"/><Relationship Id="rId5" Type="http://schemas.openxmlformats.org/officeDocument/2006/relationships/hyperlink" Target="https://databank.worldbank.org/Electric-Prices-by-Country/id/7b12e701" TargetMode="External"/><Relationship Id="rId19" Type="http://schemas.openxmlformats.org/officeDocument/2006/relationships/hyperlink" Target="https://data.worldbank.org/indicator/EG.ELC.ACCS.RU.ZS" TargetMode="External"/><Relationship Id="rId14" Type="http://schemas.openxmlformats.org/officeDocument/2006/relationships/hyperlink" Target="https://data.worldbank.org/indicator/TM.VAL.FUEL.ZS.UN" TargetMode="External"/><Relationship Id="rId22" Type="http://schemas.openxmlformats.org/officeDocument/2006/relationships/hyperlink" Target="https://data.worldbank.org/indicator/EG.CFT.ACCS.RU.ZS" TargetMode="External"/><Relationship Id="rId27" Type="http://schemas.openxmlformats.org/officeDocument/2006/relationships/hyperlink" Target="https://rise.esmap.org/indicators" TargetMode="External"/><Relationship Id="rId30" Type="http://schemas.openxmlformats.org/officeDocument/2006/relationships/hyperlink" Target="https://climatedata.imf.org/datasets/72e94bc71f4441d29710a9bea4d35f1d" TargetMode="External"/><Relationship Id="rId35" Type="http://schemas.openxmlformats.org/officeDocument/2006/relationships/hyperlink" Target="https://www.greenclimate.fund/countries" TargetMode="External"/><Relationship Id="rId43" Type="http://schemas.openxmlformats.org/officeDocument/2006/relationships/hyperlink" Target="https://lpi.worldbank.org/sites/default/files/2023-04/LPI_2023_report.pdf" TargetMode="External"/><Relationship Id="rId48" Type="http://schemas.openxmlformats.org/officeDocument/2006/relationships/hyperlink" Target="http://data.uis.unesco.org/index.aspx?queryid=3830" TargetMode="External"/><Relationship Id="rId56" Type="http://schemas.openxmlformats.org/officeDocument/2006/relationships/hyperlink" Target="https://pris.iaea.org/PRIS/CountryStatistics/CountryStatisticsLandingPage.aspx" TargetMode="External"/><Relationship Id="rId64" Type="http://schemas.openxmlformats.org/officeDocument/2006/relationships/hyperlink" Target="https://www.eadb.org/assets/uploads/resources/EADB_2021_Annual_Report_Web.pdf" TargetMode="External"/><Relationship Id="rId69" Type="http://schemas.openxmlformats.org/officeDocument/2006/relationships/hyperlink" Target="https://www.fmo.nl/world-map?search=&amp;region=ng&amp;year=&amp;fund%5B%5D=2" TargetMode="External"/><Relationship Id="rId77" Type="http://schemas.openxmlformats.org/officeDocument/2006/relationships/hyperlink" Target="https://webapps.ilo.org/shinyapps/bulkexplorer43/?region=AFRICA&amp;lang=en&amp;id=EMP_STEM_SEX_ECO_NB_A" TargetMode="External"/><Relationship Id="rId8" Type="http://schemas.openxmlformats.org/officeDocument/2006/relationships/hyperlink" Target="https://data.worldbank.org/indicator/IC.FRM.OUTG.ZS" TargetMode="External"/><Relationship Id="rId51" Type="http://schemas.openxmlformats.org/officeDocument/2006/relationships/hyperlink" Target="https://globalsolaratlas.info/global-pv-potential-study" TargetMode="External"/><Relationship Id="rId72" Type="http://schemas.openxmlformats.org/officeDocument/2006/relationships/hyperlink" Target="https://www.kfw.de/microsites/Microsite/transparenz.kfw.de/" TargetMode="External"/><Relationship Id="rId80" Type="http://schemas.openxmlformats.org/officeDocument/2006/relationships/hyperlink" Target="https://ourworldindata.org/grapher/net-electricity-imports" TargetMode="External"/><Relationship Id="rId85" Type="http://schemas.openxmlformats.org/officeDocument/2006/relationships/hyperlink" Targe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TargetMode="External"/><Relationship Id="rId3" Type="http://schemas.openxmlformats.org/officeDocument/2006/relationships/hyperlink" Target="https://energyforgrowth.org/project/the-race-metric/" TargetMode="External"/><Relationship Id="rId12" Type="http://schemas.openxmlformats.org/officeDocument/2006/relationships/hyperlink" Target="https://www.globalpetrolprices.com/gasoline_prices/" TargetMode="External"/><Relationship Id="rId17" Type="http://schemas.openxmlformats.org/officeDocument/2006/relationships/hyperlink" Target="https://www.iea.org/reports/sdg7-data-and-projections/energy-intensity" TargetMode="External"/><Relationship Id="rId25" Type="http://schemas.openxmlformats.org/officeDocument/2006/relationships/hyperlink" Target="https://unbreakable.gfdrr.org/" TargetMode="External"/><Relationship Id="rId33" Type="http://schemas.openxmlformats.org/officeDocument/2006/relationships/hyperlink" Target="https://indexdotnet.azurewebsites.net/index/?gad_source=1&amp;gclid=cj0kcqian-2tbhdvarisagmstvljp_5pk81u0ojjq8iil85xgir-zmgmztltk6w-dfkfpjlpi3ozu3caavvzealw_wcb" TargetMode="External"/><Relationship Id="rId38" Type="http://schemas.openxmlformats.org/officeDocument/2006/relationships/hyperlink" Target="https://www.tralac.org/resources/infographic/13795-status-of-afcfta-ratification.html" TargetMode="External"/><Relationship Id="rId46" Type="http://schemas.openxmlformats.org/officeDocument/2006/relationships/hyperlink" Target="http://data.uis.unesco.org/index.aspx?queryid=3830" TargetMode="External"/><Relationship Id="rId59" Type="http://schemas.openxmlformats.org/officeDocument/2006/relationships/hyperlink" Target="https://read.oecd-ilibrary.org/nuclear-energy/uranium-2022_2c4e111b-en" TargetMode="External"/><Relationship Id="rId67" Type="http://schemas.openxmlformats.org/officeDocument/2006/relationships/hyperlink" Target="https://www.eib.org/attachments/lucalli/20220270_eib_financial_report_2022_en.pdf" TargetMode="External"/><Relationship Id="rId20" Type="http://schemas.openxmlformats.org/officeDocument/2006/relationships/hyperlink" Target="https://mtfenergyaccess.esmap.org/methodology/electricity" TargetMode="External"/><Relationship Id="rId41" Type="http://schemas.openxmlformats.org/officeDocument/2006/relationships/hyperlink" Target="https://worldjusticeproject.org/rule-of-law-index/?gclid=Cj0KCQiAn-2tBhDVARIsAGmStVnkRLsdnSt3NU_ox1vJ_AQfey0_nTX1kVTiZm_VEdITj7WeR_6QOWsaAnV9EALw_wcB" TargetMode="External"/><Relationship Id="rId54" Type="http://schemas.openxmlformats.org/officeDocument/2006/relationships/hyperlink" Target="https://www.bp.com/content/dam/bp/business-sites/en/global/corporate/pdfs/energy-economics/statistical-review/bp-stats-review-2021-natural-gas.pdf" TargetMode="External"/><Relationship Id="rId62" Type="http://schemas.openxmlformats.org/officeDocument/2006/relationships/hyperlink" Target="https://status22.globalccsinstitute.com/wp-content/uploads/2022/12/Global-Status-of-CCS-2022_Download_1222.pdf" TargetMode="External"/><Relationship Id="rId70" Type="http://schemas.openxmlformats.org/officeDocument/2006/relationships/hyperlink" Target="https://www.afd.fr/en/ressources/2022-universal-registration-document" TargetMode="External"/><Relationship Id="rId75" Type="http://schemas.openxmlformats.org/officeDocument/2006/relationships/hyperlink" Target="https://www.worldbank.org/en/publication/worldwide-governance-indicators" TargetMode="External"/><Relationship Id="rId83" Type="http://schemas.openxmlformats.org/officeDocument/2006/relationships/hyperlink" Target="https://unctad.org/system/files/official-document/ditctab2024d1_en.pdf" TargetMode="External"/><Relationship Id="rId88" Type="http://schemas.openxmlformats.org/officeDocument/2006/relationships/hyperlink" Target="https://data.worldbank.org/indicator/TX.VAL.FUEL.ZS.UN" TargetMode="External"/><Relationship Id="rId1" Type="http://schemas.openxmlformats.org/officeDocument/2006/relationships/hyperlink" Target="https://databank.worldbank.org/Electric-Prices-by-Country/id/7b12e700" TargetMode="External"/><Relationship Id="rId6" Type="http://schemas.openxmlformats.org/officeDocument/2006/relationships/hyperlink" Target="https://databank.worldbank.org/Electric-Prices-by-Country/id/7b12e702" TargetMode="External"/><Relationship Id="rId15" Type="http://schemas.openxmlformats.org/officeDocument/2006/relationships/hyperlink" Target="https://openknowledge.worldbank.org/server/api/core/bitstreams/81c9cb47-62ba-54e5-9e97-c17576a65a67/content" TargetMode="External"/><Relationship Id="rId23" Type="http://schemas.openxmlformats.org/officeDocument/2006/relationships/hyperlink" Target="https://data.worldbank.org/indicator/EG.IMP.CONS.ZS" TargetMode="External"/><Relationship Id="rId28" Type="http://schemas.openxmlformats.org/officeDocument/2006/relationships/hyperlink" Target="https://www.worldbank.org/en/publication/worldwide-governance-indicators" TargetMode="External"/><Relationship Id="rId36" Type="http://schemas.openxmlformats.org/officeDocument/2006/relationships/hyperlink" Target="https://www.cif.org/country/sub-saharan-africa" TargetMode="External"/><Relationship Id="rId49" Type="http://schemas.openxmlformats.org/officeDocument/2006/relationships/hyperlink" Target="https://datacatalog.worldbank.org/search/dataset/0038030/Human-Capital-Index" TargetMode="External"/><Relationship Id="rId57" Type="http://schemas.openxmlformats.org/officeDocument/2006/relationships/hyperlink" Target="https://read.oecd-ilibrary.org/nuclear-energy/uranium-2022_2c4e111b-en" TargetMode="External"/><Relationship Id="rId10" Type="http://schemas.openxmlformats.org/officeDocument/2006/relationships/hyperlink" Target="https://ourworldindata.org/grapher/per-capita-energy-use" TargetMode="External"/><Relationship Id="rId31" Type="http://schemas.openxmlformats.org/officeDocument/2006/relationships/hyperlink" Target="https://data.worldbank.org/indicator/BX.KLT.DINV.CD.WD" TargetMode="External"/><Relationship Id="rId44" Type="http://schemas.openxmlformats.org/officeDocument/2006/relationships/hyperlink" Target="https://www.wipo.int/edocs/pubdocs/en/wipo-pub-2000-2023-en-main-report-global-innovation-index-2023-16th-edition.pdf" TargetMode="External"/><Relationship Id="rId52" Type="http://schemas.openxmlformats.org/officeDocument/2006/relationships/hyperlink" Target="https://globalwindatlas.info/en/" TargetMode="External"/><Relationship Id="rId60" Type="http://schemas.openxmlformats.org/officeDocument/2006/relationships/hyperlink" Target="https://www.wri.org/applications/aqueduct/country-rankings/" TargetMode="External"/><Relationship Id="rId65" Type="http://schemas.openxmlformats.org/officeDocument/2006/relationships/hyperlink" Target="https://www.ifc.org/content/dam/ifc/doc/2023/ifc-annual-report-2023-financials.pdf" TargetMode="External"/><Relationship Id="rId73" Type="http://schemas.openxmlformats.org/officeDocument/2006/relationships/hyperlink" Target="https://www.bii.co.uk/en/our-impact/key-data/" TargetMode="External"/><Relationship Id="rId78" Type="http://schemas.openxmlformats.org/officeDocument/2006/relationships/hyperlink" Target="https://webapps.ilo.org/shinyapps/bulkexplorer43/?region=AFRICA&amp;lang=en&amp;id=EMP_STEM_SEX_ECO_NB_A" TargetMode="External"/><Relationship Id="rId81" Type="http://schemas.openxmlformats.org/officeDocument/2006/relationships/hyperlink" Target="https://minigrids.org/mini-grid-funders-group/" TargetMode="External"/><Relationship Id="rId86" Type="http://schemas.openxmlformats.org/officeDocument/2006/relationships/hyperlink" Target="https://data.worldbank.org/indicator/EN.ATM.PM25.MC.ZS" TargetMode="External"/><Relationship Id="rId4" Type="http://schemas.openxmlformats.org/officeDocument/2006/relationships/hyperlink" Target="https://databank.worldbank.org/Electric-Prices-by-Country/id/7b12e700" TargetMode="External"/><Relationship Id="rId9" Type="http://schemas.openxmlformats.org/officeDocument/2006/relationships/hyperlink" Target="https://data.worldbank.org/indicator/IC.ELC.DURS?view=chart" TargetMode="External"/><Relationship Id="rId13" Type="http://schemas.openxmlformats.org/officeDocument/2006/relationships/hyperlink" Target="https://www.elibrary.imf.org/view/journals/001/2023/169/001.2023.issue-169-en.xml?Tabs=contentsummary-102775" TargetMode="External"/><Relationship Id="rId18" Type="http://schemas.openxmlformats.org/officeDocument/2006/relationships/hyperlink" Target="https://data.worldbank.org/indicator/EG.ELC.ACCS.ZS" TargetMode="External"/><Relationship Id="rId39" Type="http://schemas.openxmlformats.org/officeDocument/2006/relationships/hyperlink" Target="https://papss.com/network/" TargetMode="External"/><Relationship Id="rId34" Type="http://schemas.openxmlformats.org/officeDocument/2006/relationships/hyperlink" Target="https://www.global-climatescope.org/results/" TargetMode="External"/><Relationship Id="rId50" Type="http://schemas.openxmlformats.org/officeDocument/2006/relationships/hyperlink" Target="https://ourworldindata.org/grapher/per-capita-electricity-generation" TargetMode="External"/><Relationship Id="rId55" Type="http://schemas.openxmlformats.org/officeDocument/2006/relationships/hyperlink" Target="https://www.lovegeothermal.org/explore/our-databases/geothermal-power-database/" TargetMode="External"/><Relationship Id="rId76" Type="http://schemas.openxmlformats.org/officeDocument/2006/relationships/hyperlink" Target="https://www.worldbank.org/en/publication/worldwide-governance-indicators" TargetMode="External"/><Relationship Id="rId7" Type="http://schemas.openxmlformats.org/officeDocument/2006/relationships/hyperlink" Target="https://data.worldbank.org/indicator/IC.ELC.OUTG?view=chart" TargetMode="External"/><Relationship Id="rId71" Type="http://schemas.openxmlformats.org/officeDocument/2006/relationships/hyperlink" Target="https://www.dfc.gov/what-we-do/active-projects" TargetMode="External"/><Relationship Id="rId2" Type="http://schemas.openxmlformats.org/officeDocument/2006/relationships/hyperlink" Target="https://databank.worldbank.org/Electric-Prices-by-Country/id/7b12e700" TargetMode="External"/><Relationship Id="rId29" Type="http://schemas.openxmlformats.org/officeDocument/2006/relationships/hyperlink" Target="https://ndcpartnership.org/country-action" TargetMode="External"/><Relationship Id="rId24" Type="http://schemas.openxmlformats.org/officeDocument/2006/relationships/hyperlink" Target="https://energyforgrowth.org/project/african-coal-death-watch/" TargetMode="External"/><Relationship Id="rId40" Type="http://schemas.openxmlformats.org/officeDocument/2006/relationships/hyperlink" Target="https://tradingeconomics.com/country-list/rating" TargetMode="External"/><Relationship Id="rId45" Type="http://schemas.openxmlformats.org/officeDocument/2006/relationships/hyperlink" Target="https://webapps.ilo.org/shinyapps/bulkexplorer43/?region=AFRICA&amp;lang=en&amp;id=EMP_STEM_SEX_ECO_NB_A" TargetMode="External"/><Relationship Id="rId66" Type="http://schemas.openxmlformats.org/officeDocument/2006/relationships/hyperlink" Target="https://www.afdb.org/en/documents/annual-report-2022" TargetMode="External"/><Relationship Id="rId87" Type="http://schemas.openxmlformats.org/officeDocument/2006/relationships/hyperlink" Target="https://fossilfuelsubsidytracker.org/country/" TargetMode="External"/><Relationship Id="rId61" Type="http://schemas.openxmlformats.org/officeDocument/2006/relationships/hyperlink" Target="https://www.iea.org/energy-system/low-emission-fuels/electrolysers" TargetMode="External"/><Relationship Id="rId82" Type="http://schemas.openxmlformats.org/officeDocument/2006/relationships/hyperlink" Target="https://africamda.org/wp-content/uploads/2023/02/AMDAs-Benchmarking-Africas-Minigrids-Report_2022.pdf"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98"/>
  <sheetViews>
    <sheetView workbookViewId="0">
      <selection activeCell="F95" sqref="F95"/>
    </sheetView>
  </sheetViews>
  <sheetFormatPr defaultColWidth="12.7109375" defaultRowHeight="15.75" customHeight="1"/>
  <cols>
    <col min="1" max="1" width="3.7109375" customWidth="1"/>
    <col min="2" max="2" width="20" customWidth="1"/>
    <col min="3" max="3" width="28" customWidth="1"/>
    <col min="4" max="4" width="44.7109375" style="60" customWidth="1"/>
    <col min="5" max="5" width="32.7109375" customWidth="1"/>
  </cols>
  <sheetData>
    <row r="1" spans="1:28" ht="15.75" customHeight="1">
      <c r="A1" s="1"/>
      <c r="B1" s="2" t="s">
        <v>0</v>
      </c>
      <c r="C1" s="3" t="s">
        <v>1</v>
      </c>
      <c r="D1" s="4" t="s">
        <v>2</v>
      </c>
      <c r="E1" s="3" t="s">
        <v>3</v>
      </c>
      <c r="F1" s="2" t="s">
        <v>4</v>
      </c>
      <c r="G1" s="1"/>
      <c r="H1" s="1"/>
      <c r="I1" s="1"/>
      <c r="J1" s="1"/>
      <c r="K1" s="1"/>
      <c r="L1" s="1"/>
      <c r="M1" s="1"/>
      <c r="N1" s="1"/>
      <c r="O1" s="1"/>
      <c r="P1" s="1"/>
      <c r="Q1" s="1"/>
      <c r="R1" s="1"/>
      <c r="S1" s="1"/>
      <c r="T1" s="1"/>
      <c r="U1" s="1"/>
      <c r="V1" s="1"/>
      <c r="W1" s="1"/>
      <c r="X1" s="1"/>
      <c r="Y1" s="1"/>
      <c r="Z1" s="1"/>
      <c r="AA1" s="1"/>
      <c r="AB1" s="1"/>
    </row>
    <row r="2" spans="1:28" ht="27.95">
      <c r="A2" s="5"/>
      <c r="B2" s="6" t="s">
        <v>5</v>
      </c>
      <c r="C2" s="7" t="s">
        <v>6</v>
      </c>
      <c r="D2" s="8" t="s">
        <v>7</v>
      </c>
      <c r="E2" s="7" t="s">
        <v>8</v>
      </c>
      <c r="F2" s="5" t="s">
        <v>9</v>
      </c>
      <c r="G2" s="5"/>
      <c r="H2" s="5"/>
      <c r="I2" s="5"/>
      <c r="J2" s="5"/>
      <c r="K2" s="5"/>
      <c r="L2" s="5"/>
      <c r="M2" s="5"/>
      <c r="N2" s="5"/>
      <c r="O2" s="5"/>
      <c r="P2" s="5"/>
      <c r="Q2" s="5"/>
      <c r="R2" s="5"/>
      <c r="S2" s="5"/>
      <c r="T2" s="5"/>
      <c r="U2" s="5"/>
      <c r="V2" s="5"/>
      <c r="W2" s="5"/>
      <c r="X2" s="5"/>
      <c r="Y2" s="5"/>
      <c r="Z2" s="5"/>
      <c r="AA2" s="5"/>
      <c r="AB2" s="5"/>
    </row>
    <row r="3" spans="1:28" ht="27.95">
      <c r="B3" s="9"/>
      <c r="C3" s="10"/>
      <c r="D3" s="8" t="s">
        <v>10</v>
      </c>
      <c r="E3" s="7"/>
      <c r="F3" s="5"/>
      <c r="G3" s="5"/>
    </row>
    <row r="4" spans="1:28" ht="56.1">
      <c r="B4" s="9"/>
      <c r="C4" s="10"/>
      <c r="D4" s="8" t="s">
        <v>11</v>
      </c>
      <c r="E4" s="7" t="s">
        <v>12</v>
      </c>
      <c r="F4" s="11" t="s">
        <v>13</v>
      </c>
      <c r="G4" s="5"/>
    </row>
    <row r="5" spans="1:28" ht="13.35" customHeight="1">
      <c r="B5" s="9"/>
      <c r="C5" s="10"/>
      <c r="D5" s="12" t="s">
        <v>14</v>
      </c>
      <c r="E5" s="7"/>
      <c r="F5" s="5"/>
      <c r="G5" s="5"/>
    </row>
    <row r="6" spans="1:28" ht="13.35" customHeight="1">
      <c r="B6" s="9"/>
      <c r="C6" s="10"/>
      <c r="D6" s="12" t="s">
        <v>15</v>
      </c>
      <c r="E6" s="7"/>
      <c r="F6" s="82" t="s">
        <v>16</v>
      </c>
      <c r="G6" s="5"/>
    </row>
    <row r="7" spans="1:28" ht="13.35" customHeight="1">
      <c r="B7" s="9"/>
      <c r="C7" s="10"/>
      <c r="D7" s="8" t="s">
        <v>17</v>
      </c>
      <c r="E7" s="7" t="s">
        <v>18</v>
      </c>
      <c r="F7" s="11" t="s">
        <v>13</v>
      </c>
      <c r="G7" s="5"/>
    </row>
    <row r="8" spans="1:28" ht="13.35" customHeight="1">
      <c r="B8" s="9"/>
      <c r="C8" s="10"/>
      <c r="D8" s="12" t="s">
        <v>19</v>
      </c>
      <c r="E8" s="7" t="s">
        <v>20</v>
      </c>
      <c r="F8" s="11" t="s">
        <v>21</v>
      </c>
      <c r="G8" s="5"/>
    </row>
    <row r="9" spans="1:28" ht="14.1">
      <c r="B9" s="9"/>
      <c r="C9" s="10"/>
      <c r="D9" s="12" t="s">
        <v>22</v>
      </c>
      <c r="E9" s="7" t="s">
        <v>18</v>
      </c>
      <c r="F9" s="11" t="s">
        <v>13</v>
      </c>
      <c r="G9" s="5"/>
    </row>
    <row r="10" spans="1:28" ht="24" customHeight="1">
      <c r="B10" s="9"/>
      <c r="C10" s="10"/>
      <c r="D10" s="12" t="s">
        <v>23</v>
      </c>
      <c r="E10" s="7" t="s">
        <v>18</v>
      </c>
      <c r="F10" s="11" t="s">
        <v>24</v>
      </c>
      <c r="G10" s="5"/>
    </row>
    <row r="11" spans="1:28" ht="27.95">
      <c r="B11" s="9"/>
      <c r="C11" s="10"/>
      <c r="D11" s="12" t="s">
        <v>25</v>
      </c>
      <c r="E11" s="7" t="s">
        <v>18</v>
      </c>
      <c r="F11" s="11" t="s">
        <v>26</v>
      </c>
      <c r="G11" s="5"/>
    </row>
    <row r="12" spans="1:28" ht="14.1">
      <c r="B12" s="9"/>
      <c r="C12" s="10"/>
      <c r="D12" s="12" t="s">
        <v>27</v>
      </c>
      <c r="E12" s="7" t="s">
        <v>28</v>
      </c>
      <c r="F12" s="11" t="s">
        <v>29</v>
      </c>
      <c r="G12" s="5"/>
    </row>
    <row r="13" spans="1:28" ht="27.95">
      <c r="B13" s="9"/>
      <c r="C13" s="10"/>
      <c r="D13" s="12" t="s">
        <v>30</v>
      </c>
      <c r="E13" s="7" t="s">
        <v>28</v>
      </c>
      <c r="F13" s="11" t="s">
        <v>31</v>
      </c>
      <c r="G13" s="5"/>
    </row>
    <row r="14" spans="1:28" ht="27.95">
      <c r="B14" s="9"/>
      <c r="C14" s="10"/>
      <c r="D14" s="12" t="s">
        <v>32</v>
      </c>
      <c r="E14" s="7"/>
      <c r="F14" s="5"/>
      <c r="G14" s="5"/>
    </row>
    <row r="15" spans="1:28" ht="13.35" customHeight="1">
      <c r="B15" s="9"/>
      <c r="C15" s="10"/>
      <c r="D15" s="12" t="s">
        <v>33</v>
      </c>
      <c r="E15" s="7"/>
      <c r="F15" s="5"/>
      <c r="G15" s="5"/>
    </row>
    <row r="16" spans="1:28" ht="13.35" customHeight="1">
      <c r="B16" s="9"/>
      <c r="C16" s="10"/>
      <c r="D16" s="12" t="s">
        <v>34</v>
      </c>
      <c r="E16" s="7" t="s">
        <v>28</v>
      </c>
      <c r="F16" s="11" t="s">
        <v>35</v>
      </c>
      <c r="G16" s="5"/>
    </row>
    <row r="17" spans="2:7" ht="27.95">
      <c r="B17" s="9"/>
      <c r="C17" s="10"/>
      <c r="D17" s="12" t="s">
        <v>36</v>
      </c>
      <c r="E17" s="7" t="s">
        <v>37</v>
      </c>
      <c r="F17" s="11" t="s">
        <v>38</v>
      </c>
      <c r="G17" s="5"/>
    </row>
    <row r="18" spans="2:7" ht="13.35" customHeight="1">
      <c r="B18" s="9"/>
      <c r="C18" s="10"/>
      <c r="D18" s="13" t="s">
        <v>39</v>
      </c>
      <c r="E18" s="5"/>
      <c r="F18" s="11" t="s">
        <v>40</v>
      </c>
      <c r="G18" s="5"/>
    </row>
    <row r="19" spans="2:7" ht="13.35" customHeight="1">
      <c r="B19" s="9"/>
      <c r="C19" s="10"/>
      <c r="D19" s="5" t="s">
        <v>41</v>
      </c>
      <c r="E19" s="5" t="s">
        <v>42</v>
      </c>
      <c r="F19" s="11" t="s">
        <v>43</v>
      </c>
      <c r="G19" s="5"/>
    </row>
    <row r="20" spans="2:7" ht="13.35" customHeight="1">
      <c r="B20" s="9"/>
      <c r="C20" s="10"/>
      <c r="D20" s="5" t="s">
        <v>44</v>
      </c>
      <c r="E20" s="5" t="s">
        <v>45</v>
      </c>
      <c r="F20" s="82" t="s">
        <v>46</v>
      </c>
      <c r="G20" s="5"/>
    </row>
    <row r="21" spans="2:7" ht="13.35" customHeight="1">
      <c r="B21" s="9"/>
      <c r="C21" s="10"/>
      <c r="D21" s="8" t="s">
        <v>47</v>
      </c>
      <c r="E21" s="7" t="s">
        <v>48</v>
      </c>
      <c r="F21" s="11" t="s">
        <v>49</v>
      </c>
      <c r="G21" s="5"/>
    </row>
    <row r="22" spans="2:7" ht="13.35" customHeight="1">
      <c r="B22" s="9"/>
      <c r="C22" s="10"/>
      <c r="D22" s="8" t="s">
        <v>50</v>
      </c>
      <c r="E22" s="5" t="s">
        <v>51</v>
      </c>
      <c r="F22" s="82" t="s">
        <v>52</v>
      </c>
      <c r="G22" s="5"/>
    </row>
    <row r="23" spans="2:7" ht="13.35" customHeight="1">
      <c r="B23" s="9"/>
      <c r="C23" s="10"/>
      <c r="D23" s="8" t="s">
        <v>53</v>
      </c>
      <c r="E23" s="7" t="s">
        <v>51</v>
      </c>
      <c r="F23" s="82" t="s">
        <v>54</v>
      </c>
      <c r="G23" s="5"/>
    </row>
    <row r="24" spans="2:7" ht="13.35" customHeight="1">
      <c r="B24" s="9"/>
      <c r="C24" s="10"/>
      <c r="D24" s="8" t="s">
        <v>55</v>
      </c>
      <c r="E24" s="7" t="s">
        <v>37</v>
      </c>
      <c r="F24" s="82" t="s">
        <v>56</v>
      </c>
      <c r="G24" s="5"/>
    </row>
    <row r="25" spans="2:7" ht="13.35" customHeight="1">
      <c r="B25" s="9"/>
      <c r="C25" s="10"/>
      <c r="D25" s="8" t="s">
        <v>57</v>
      </c>
      <c r="E25" s="7" t="s">
        <v>51</v>
      </c>
      <c r="F25" s="82" t="s">
        <v>58</v>
      </c>
      <c r="G25" s="5"/>
    </row>
    <row r="26" spans="2:7" ht="13.35" customHeight="1">
      <c r="B26" s="9"/>
      <c r="C26" s="10" t="s">
        <v>59</v>
      </c>
      <c r="D26" s="8" t="s">
        <v>60</v>
      </c>
      <c r="E26" s="10"/>
      <c r="F26" s="14" t="s">
        <v>61</v>
      </c>
    </row>
    <row r="27" spans="2:7" ht="13.35" customHeight="1">
      <c r="B27" s="9"/>
      <c r="C27" s="10"/>
      <c r="D27" s="8" t="s">
        <v>62</v>
      </c>
      <c r="E27" s="10" t="s">
        <v>37</v>
      </c>
      <c r="F27" s="73" t="s">
        <v>63</v>
      </c>
    </row>
    <row r="28" spans="2:7" ht="13.35" customHeight="1">
      <c r="B28" s="9"/>
      <c r="C28" s="10"/>
      <c r="D28" s="8" t="s">
        <v>64</v>
      </c>
      <c r="E28" s="10" t="s">
        <v>65</v>
      </c>
      <c r="F28" s="35" t="s">
        <v>66</v>
      </c>
    </row>
    <row r="29" spans="2:7" ht="27.95">
      <c r="B29" s="9"/>
      <c r="C29" s="10"/>
      <c r="D29" s="8" t="s">
        <v>67</v>
      </c>
      <c r="E29" s="10" t="s">
        <v>68</v>
      </c>
      <c r="F29" s="73" t="s">
        <v>69</v>
      </c>
    </row>
    <row r="30" spans="2:7" ht="14.1">
      <c r="B30" s="9"/>
      <c r="C30" s="10"/>
      <c r="D30" s="15" t="s">
        <v>70</v>
      </c>
      <c r="E30" s="10"/>
      <c r="F30" s="73" t="s">
        <v>71</v>
      </c>
    </row>
    <row r="31" spans="2:7" ht="27.95">
      <c r="B31" s="9"/>
      <c r="C31" s="10" t="s">
        <v>72</v>
      </c>
      <c r="D31" s="8" t="s">
        <v>73</v>
      </c>
      <c r="E31" s="10" t="s">
        <v>68</v>
      </c>
      <c r="F31" s="35" t="s">
        <v>74</v>
      </c>
    </row>
    <row r="32" spans="2:7" ht="27.95">
      <c r="B32" s="9"/>
      <c r="C32" s="10"/>
      <c r="D32" s="12" t="s">
        <v>75</v>
      </c>
      <c r="E32" s="10" t="s">
        <v>68</v>
      </c>
      <c r="F32" s="35" t="s">
        <v>76</v>
      </c>
    </row>
    <row r="33" spans="2:6" ht="13.35" customHeight="1">
      <c r="B33" s="9"/>
      <c r="C33" s="10"/>
      <c r="D33" s="12" t="s">
        <v>77</v>
      </c>
      <c r="E33" s="10" t="s">
        <v>78</v>
      </c>
      <c r="F33" s="35" t="s">
        <v>79</v>
      </c>
    </row>
    <row r="34" spans="2:6" ht="13.35" customHeight="1">
      <c r="B34" s="9"/>
      <c r="C34" s="10"/>
      <c r="D34" s="12" t="s">
        <v>80</v>
      </c>
      <c r="E34" s="10" t="s">
        <v>81</v>
      </c>
      <c r="F34" s="73" t="s">
        <v>82</v>
      </c>
    </row>
    <row r="35" spans="2:6" ht="13.35" customHeight="1">
      <c r="B35" s="9"/>
      <c r="C35" s="10"/>
      <c r="D35" s="12" t="s">
        <v>83</v>
      </c>
      <c r="E35" s="10" t="s">
        <v>84</v>
      </c>
      <c r="F35" s="73" t="s">
        <v>85</v>
      </c>
    </row>
    <row r="36" spans="2:6" ht="13.35" customHeight="1">
      <c r="B36" s="9"/>
      <c r="C36" s="10"/>
      <c r="D36" s="12" t="s">
        <v>86</v>
      </c>
      <c r="E36" s="10"/>
    </row>
    <row r="37" spans="2:6" ht="13.35" customHeight="1">
      <c r="B37" s="9"/>
      <c r="C37" s="10"/>
      <c r="D37" s="8" t="s">
        <v>87</v>
      </c>
      <c r="E37" s="10" t="s">
        <v>68</v>
      </c>
      <c r="F37" s="35" t="s">
        <v>88</v>
      </c>
    </row>
    <row r="38" spans="2:6" ht="13.35" customHeight="1">
      <c r="B38" s="9"/>
      <c r="C38" s="10"/>
      <c r="D38" s="12" t="s">
        <v>89</v>
      </c>
      <c r="E38" s="10"/>
    </row>
    <row r="39" spans="2:6" ht="27.95">
      <c r="B39" s="9"/>
      <c r="C39" s="10"/>
      <c r="D39" s="12" t="s">
        <v>90</v>
      </c>
      <c r="E39" s="10" t="s">
        <v>68</v>
      </c>
      <c r="F39" s="35" t="s">
        <v>91</v>
      </c>
    </row>
    <row r="40" spans="2:6" ht="27.95">
      <c r="B40" s="9"/>
      <c r="C40" s="10"/>
      <c r="D40" s="8" t="s">
        <v>92</v>
      </c>
      <c r="E40" s="10" t="s">
        <v>68</v>
      </c>
      <c r="F40" s="35" t="s">
        <v>93</v>
      </c>
    </row>
    <row r="41" spans="2:6" ht="27.95">
      <c r="B41" s="9"/>
      <c r="C41" s="10"/>
      <c r="D41" s="8" t="s">
        <v>94</v>
      </c>
      <c r="E41" s="10" t="s">
        <v>95</v>
      </c>
      <c r="F41" s="73" t="s">
        <v>96</v>
      </c>
    </row>
    <row r="42" spans="2:6" ht="27.95">
      <c r="B42" s="9"/>
      <c r="C42" s="10"/>
      <c r="D42" s="8" t="s">
        <v>97</v>
      </c>
      <c r="E42" s="10" t="s">
        <v>98</v>
      </c>
    </row>
    <row r="43" spans="2:6" ht="13.35" customHeight="1">
      <c r="B43" s="9"/>
      <c r="C43" s="10"/>
      <c r="D43" s="15" t="s">
        <v>99</v>
      </c>
      <c r="E43" s="14" t="s">
        <v>20</v>
      </c>
      <c r="F43" s="35" t="s">
        <v>100</v>
      </c>
    </row>
    <row r="44" spans="2:6" ht="13.35" customHeight="1">
      <c r="B44" s="9"/>
      <c r="C44" s="10"/>
      <c r="D44" s="15" t="s">
        <v>101</v>
      </c>
      <c r="E44" s="14" t="s">
        <v>102</v>
      </c>
      <c r="F44" s="35" t="s">
        <v>103</v>
      </c>
    </row>
    <row r="45" spans="2:6" ht="30" customHeight="1">
      <c r="B45" s="9"/>
      <c r="C45" s="10"/>
      <c r="D45" s="15" t="s">
        <v>104</v>
      </c>
      <c r="E45" s="14" t="s">
        <v>105</v>
      </c>
      <c r="F45" s="11" t="s">
        <v>106</v>
      </c>
    </row>
    <row r="46" spans="2:6" ht="13.35" customHeight="1">
      <c r="B46" s="9"/>
      <c r="C46" s="10"/>
      <c r="D46" s="13" t="s">
        <v>107</v>
      </c>
      <c r="E46" t="s">
        <v>105</v>
      </c>
      <c r="F46" s="73" t="s">
        <v>108</v>
      </c>
    </row>
    <row r="47" spans="2:6" ht="13.35" customHeight="1">
      <c r="B47" s="9"/>
      <c r="C47" s="10"/>
      <c r="D47" s="12" t="s">
        <v>109</v>
      </c>
      <c r="E47" s="10"/>
    </row>
    <row r="48" spans="2:6" ht="13.35" customHeight="1">
      <c r="B48" s="9"/>
      <c r="C48" s="10"/>
      <c r="D48" s="12" t="s">
        <v>110</v>
      </c>
      <c r="E48" s="10"/>
    </row>
    <row r="49" spans="2:6" ht="13.35" customHeight="1">
      <c r="B49" s="9"/>
      <c r="C49" s="10"/>
      <c r="D49" s="12" t="s">
        <v>111</v>
      </c>
      <c r="E49" s="10"/>
    </row>
    <row r="50" spans="2:6" ht="13.35" customHeight="1">
      <c r="B50" s="9"/>
      <c r="C50" s="10"/>
      <c r="D50" s="12" t="s">
        <v>112</v>
      </c>
      <c r="E50" s="10"/>
    </row>
    <row r="51" spans="2:6" ht="13.35" customHeight="1">
      <c r="B51" s="16"/>
      <c r="C51" s="10"/>
      <c r="D51" s="12" t="s">
        <v>113</v>
      </c>
      <c r="E51" s="10"/>
      <c r="F51" s="14"/>
    </row>
    <row r="52" spans="2:6" ht="13.35" customHeight="1">
      <c r="B52" s="16"/>
      <c r="C52" s="10"/>
      <c r="D52" s="12" t="s">
        <v>114</v>
      </c>
      <c r="E52" s="10"/>
      <c r="F52" s="14"/>
    </row>
    <row r="53" spans="2:6" ht="27.95">
      <c r="B53" s="17" t="s">
        <v>115</v>
      </c>
      <c r="C53" s="10" t="s">
        <v>116</v>
      </c>
      <c r="D53" s="72" t="s">
        <v>117</v>
      </c>
      <c r="E53" s="10" t="s">
        <v>118</v>
      </c>
      <c r="F53" s="35" t="s">
        <v>119</v>
      </c>
    </row>
    <row r="54" spans="2:6" ht="13.35" customHeight="1">
      <c r="B54" s="18"/>
      <c r="C54" s="10"/>
      <c r="D54" s="71" t="s">
        <v>120</v>
      </c>
      <c r="E54" s="10"/>
    </row>
    <row r="55" spans="2:6" ht="13.35" customHeight="1">
      <c r="B55" s="18"/>
      <c r="C55" s="10"/>
      <c r="D55" s="71" t="s">
        <v>121</v>
      </c>
      <c r="E55" s="10"/>
    </row>
    <row r="56" spans="2:6" ht="13.35" customHeight="1">
      <c r="B56" s="18"/>
      <c r="C56" s="10"/>
      <c r="D56" s="71" t="s">
        <v>122</v>
      </c>
      <c r="E56" s="10"/>
    </row>
    <row r="57" spans="2:6" ht="13.35" customHeight="1">
      <c r="B57" s="18"/>
      <c r="C57" s="10"/>
      <c r="D57" s="71" t="s">
        <v>123</v>
      </c>
      <c r="E57" s="10"/>
    </row>
    <row r="58" spans="2:6" ht="13.35" customHeight="1">
      <c r="B58" s="18"/>
      <c r="C58" s="10"/>
      <c r="D58" s="71" t="s">
        <v>124</v>
      </c>
      <c r="E58" s="10"/>
    </row>
    <row r="59" spans="2:6" ht="13.35" customHeight="1">
      <c r="B59" s="18"/>
      <c r="C59" s="10"/>
      <c r="D59" s="71" t="s">
        <v>125</v>
      </c>
      <c r="E59" s="10"/>
    </row>
    <row r="60" spans="2:6" ht="13.35" customHeight="1">
      <c r="B60" s="18"/>
      <c r="C60" s="10"/>
      <c r="D60" s="71" t="s">
        <v>109</v>
      </c>
      <c r="E60" s="10"/>
    </row>
    <row r="61" spans="2:6" ht="13.35" customHeight="1">
      <c r="B61" s="18"/>
      <c r="C61" s="10"/>
      <c r="D61" s="71" t="s">
        <v>126</v>
      </c>
      <c r="E61" s="10"/>
    </row>
    <row r="62" spans="2:6" ht="13.35" customHeight="1">
      <c r="B62" s="18"/>
      <c r="C62" s="10"/>
      <c r="D62" s="71" t="s">
        <v>127</v>
      </c>
      <c r="E62" s="10"/>
    </row>
    <row r="63" spans="2:6" ht="13.35" customHeight="1">
      <c r="B63" s="18"/>
      <c r="C63" s="10"/>
      <c r="D63" s="71" t="s">
        <v>128</v>
      </c>
      <c r="E63" s="10"/>
      <c r="F63" s="14"/>
    </row>
    <row r="64" spans="2:6" ht="13.35" customHeight="1">
      <c r="B64" s="18"/>
      <c r="C64" s="10"/>
      <c r="D64" s="8" t="s">
        <v>129</v>
      </c>
      <c r="E64" s="10"/>
      <c r="F64" s="35" t="s">
        <v>130</v>
      </c>
    </row>
    <row r="65" spans="2:6" ht="13.35" customHeight="1">
      <c r="B65" s="18"/>
      <c r="C65" s="10"/>
      <c r="D65" s="8" t="s">
        <v>131</v>
      </c>
      <c r="E65" s="10"/>
    </row>
    <row r="66" spans="2:6" ht="13.35" customHeight="1">
      <c r="B66" s="18"/>
      <c r="C66" s="10"/>
      <c r="D66" s="8" t="s">
        <v>132</v>
      </c>
      <c r="E66" s="10"/>
    </row>
    <row r="67" spans="2:6" ht="14.1">
      <c r="B67" s="18"/>
      <c r="C67" s="10"/>
      <c r="D67" s="8" t="s">
        <v>133</v>
      </c>
      <c r="E67" s="10" t="s">
        <v>134</v>
      </c>
      <c r="F67" s="35" t="s">
        <v>135</v>
      </c>
    </row>
    <row r="68" spans="2:6" ht="13.35" customHeight="1">
      <c r="B68" s="18"/>
      <c r="C68" s="10" t="s">
        <v>136</v>
      </c>
      <c r="D68" s="8" t="s">
        <v>137</v>
      </c>
      <c r="E68" s="10" t="s">
        <v>51</v>
      </c>
      <c r="F68" s="35" t="s">
        <v>138</v>
      </c>
    </row>
    <row r="69" spans="2:6" ht="13.35" customHeight="1">
      <c r="B69" s="18"/>
      <c r="C69" s="10"/>
      <c r="D69" s="12" t="s">
        <v>139</v>
      </c>
      <c r="E69" s="10" t="s">
        <v>134</v>
      </c>
      <c r="F69" s="35" t="s">
        <v>140</v>
      </c>
    </row>
    <row r="70" spans="2:6" ht="14.1">
      <c r="B70" s="18"/>
      <c r="C70" s="10"/>
      <c r="D70" s="8" t="s">
        <v>141</v>
      </c>
      <c r="E70" s="10" t="s">
        <v>142</v>
      </c>
      <c r="F70" s="35" t="s">
        <v>143</v>
      </c>
    </row>
    <row r="71" spans="2:6" ht="14.1">
      <c r="B71" s="18"/>
      <c r="C71" s="10"/>
      <c r="D71" s="12" t="s">
        <v>144</v>
      </c>
      <c r="E71" s="10"/>
      <c r="F71" s="35" t="s">
        <v>145</v>
      </c>
    </row>
    <row r="72" spans="2:6" ht="27.95">
      <c r="B72" s="18"/>
      <c r="C72" s="10"/>
      <c r="D72" s="12" t="s">
        <v>146</v>
      </c>
      <c r="E72" s="10"/>
    </row>
    <row r="73" spans="2:6" ht="13.35" customHeight="1">
      <c r="B73" s="18"/>
      <c r="C73" s="10"/>
      <c r="D73" s="39" t="s">
        <v>147</v>
      </c>
      <c r="E73" s="10" t="s">
        <v>148</v>
      </c>
      <c r="F73" s="35" t="s">
        <v>149</v>
      </c>
    </row>
    <row r="74" spans="2:6" ht="13.35" customHeight="1">
      <c r="B74" s="18"/>
      <c r="C74" s="10"/>
      <c r="D74" s="39" t="s">
        <v>150</v>
      </c>
    </row>
    <row r="75" spans="2:6" ht="13.35" customHeight="1">
      <c r="B75" s="18"/>
      <c r="C75" s="10"/>
      <c r="D75" s="39" t="s">
        <v>151</v>
      </c>
      <c r="E75" s="10" t="s">
        <v>152</v>
      </c>
      <c r="F75" s="35" t="s">
        <v>153</v>
      </c>
    </row>
    <row r="76" spans="2:6" ht="13.35" customHeight="1">
      <c r="B76" s="18"/>
      <c r="C76" s="10"/>
      <c r="D76" s="39" t="s">
        <v>154</v>
      </c>
      <c r="E76" s="10"/>
      <c r="F76" s="35"/>
    </row>
    <row r="77" spans="2:6" ht="13.35" customHeight="1">
      <c r="B77" s="18"/>
      <c r="C77" s="10"/>
      <c r="D77" s="8" t="s">
        <v>155</v>
      </c>
      <c r="E77" s="10" t="s">
        <v>51</v>
      </c>
      <c r="F77" s="35" t="s">
        <v>156</v>
      </c>
    </row>
    <row r="78" spans="2:6" ht="13.35" customHeight="1">
      <c r="B78" s="18"/>
      <c r="C78" s="10"/>
      <c r="D78" s="12" t="s">
        <v>157</v>
      </c>
      <c r="E78" s="10" t="s">
        <v>158</v>
      </c>
      <c r="F78" s="35" t="s">
        <v>159</v>
      </c>
    </row>
    <row r="79" spans="2:6" ht="13.35" customHeight="1">
      <c r="B79" s="18"/>
      <c r="C79" s="10"/>
      <c r="D79" s="12" t="s">
        <v>160</v>
      </c>
      <c r="E79" s="10" t="s">
        <v>161</v>
      </c>
      <c r="F79" s="35" t="s">
        <v>162</v>
      </c>
    </row>
    <row r="80" spans="2:6" ht="13.35" customHeight="1">
      <c r="B80" s="18"/>
      <c r="C80" s="10"/>
      <c r="D80" s="62" t="s">
        <v>163</v>
      </c>
      <c r="E80" s="10"/>
      <c r="F80" s="14"/>
    </row>
    <row r="81" spans="2:6" ht="13.35" customHeight="1">
      <c r="B81" s="18"/>
      <c r="C81" s="10"/>
      <c r="D81" s="64" t="s">
        <v>164</v>
      </c>
      <c r="E81" s="10"/>
      <c r="F81" s="73" t="s">
        <v>165</v>
      </c>
    </row>
    <row r="82" spans="2:6" ht="13.35" customHeight="1">
      <c r="B82" s="18"/>
      <c r="C82" s="10"/>
      <c r="D82" s="39" t="s">
        <v>166</v>
      </c>
      <c r="E82" s="10"/>
      <c r="F82" s="73" t="s">
        <v>167</v>
      </c>
    </row>
    <row r="83" spans="2:6" ht="13.35" customHeight="1">
      <c r="B83" s="18"/>
      <c r="C83" s="10"/>
      <c r="D83" s="64" t="s">
        <v>168</v>
      </c>
      <c r="E83" s="10"/>
      <c r="F83" s="73" t="s">
        <v>169</v>
      </c>
    </row>
    <row r="84" spans="2:6" ht="13.35" customHeight="1">
      <c r="B84" s="18"/>
      <c r="C84" s="10"/>
      <c r="D84" s="64" t="s">
        <v>170</v>
      </c>
      <c r="E84" s="10"/>
      <c r="F84" s="73" t="s">
        <v>171</v>
      </c>
    </row>
    <row r="85" spans="2:6" ht="13.35" customHeight="1">
      <c r="B85" s="18"/>
      <c r="C85" s="10"/>
      <c r="D85" s="64" t="s">
        <v>172</v>
      </c>
      <c r="E85" s="10"/>
      <c r="F85" s="73" t="s">
        <v>173</v>
      </c>
    </row>
    <row r="86" spans="2:6" ht="13.35" customHeight="1">
      <c r="B86" s="18"/>
      <c r="C86" s="10"/>
      <c r="D86" s="64" t="s">
        <v>174</v>
      </c>
      <c r="E86" s="10"/>
      <c r="F86" s="73" t="s">
        <v>175</v>
      </c>
    </row>
    <row r="87" spans="2:6" ht="13.35" customHeight="1">
      <c r="B87" s="18"/>
      <c r="C87" s="10"/>
      <c r="D87" s="64" t="s">
        <v>176</v>
      </c>
      <c r="E87" s="10"/>
      <c r="F87" s="73" t="s">
        <v>177</v>
      </c>
    </row>
    <row r="88" spans="2:6" ht="13.35" customHeight="1">
      <c r="B88" s="18"/>
      <c r="C88" s="10"/>
      <c r="D88" s="64" t="s">
        <v>178</v>
      </c>
      <c r="E88" s="10"/>
      <c r="F88" s="73" t="s">
        <v>179</v>
      </c>
    </row>
    <row r="89" spans="2:6" ht="13.35" customHeight="1">
      <c r="B89" s="18"/>
      <c r="C89" s="10"/>
      <c r="D89" s="64" t="s">
        <v>180</v>
      </c>
      <c r="E89" s="10"/>
      <c r="F89" s="73" t="s">
        <v>181</v>
      </c>
    </row>
    <row r="90" spans="2:6" ht="13.35" customHeight="1">
      <c r="B90" s="18"/>
      <c r="C90" s="10"/>
      <c r="D90" s="64" t="s">
        <v>182</v>
      </c>
      <c r="E90" s="10"/>
      <c r="F90" s="73" t="s">
        <v>183</v>
      </c>
    </row>
    <row r="91" spans="2:6" ht="13.35" customHeight="1">
      <c r="B91" s="18"/>
      <c r="C91" s="10"/>
      <c r="D91" s="64" t="s">
        <v>184</v>
      </c>
      <c r="E91" s="10"/>
      <c r="F91" s="73" t="s">
        <v>185</v>
      </c>
    </row>
    <row r="92" spans="2:6" ht="13.35" customHeight="1">
      <c r="B92" s="18"/>
      <c r="C92" s="10" t="s">
        <v>186</v>
      </c>
      <c r="D92" s="8" t="s">
        <v>187</v>
      </c>
      <c r="E92" s="10" t="s">
        <v>188</v>
      </c>
      <c r="F92" s="35" t="s">
        <v>189</v>
      </c>
    </row>
    <row r="93" spans="2:6" ht="13.35" customHeight="1">
      <c r="B93" s="18"/>
      <c r="C93" s="10"/>
      <c r="D93" s="8" t="s">
        <v>190</v>
      </c>
      <c r="E93" s="10" t="s">
        <v>191</v>
      </c>
      <c r="F93" s="35" t="s">
        <v>192</v>
      </c>
    </row>
    <row r="94" spans="2:6" ht="13.35" customHeight="1">
      <c r="B94" s="18"/>
      <c r="C94" s="10"/>
      <c r="D94" s="8" t="s">
        <v>193</v>
      </c>
      <c r="E94" s="10" t="s">
        <v>194</v>
      </c>
      <c r="F94" s="35" t="s">
        <v>195</v>
      </c>
    </row>
    <row r="95" spans="2:6" ht="13.35" customHeight="1">
      <c r="B95" s="18"/>
      <c r="C95" s="10"/>
      <c r="D95" s="12" t="s">
        <v>196</v>
      </c>
      <c r="E95" s="10" t="s">
        <v>197</v>
      </c>
      <c r="F95" s="35" t="s">
        <v>198</v>
      </c>
    </row>
    <row r="96" spans="2:6" ht="13.35" customHeight="1">
      <c r="B96" s="18"/>
      <c r="C96" s="10"/>
      <c r="D96" s="12" t="s">
        <v>199</v>
      </c>
      <c r="E96" s="10" t="s">
        <v>197</v>
      </c>
      <c r="F96" s="35" t="s">
        <v>198</v>
      </c>
    </row>
    <row r="97" spans="2:6" ht="13.35" customHeight="1">
      <c r="B97" s="18"/>
      <c r="C97" s="10"/>
      <c r="D97" s="12" t="s">
        <v>200</v>
      </c>
      <c r="E97" s="10" t="s">
        <v>197</v>
      </c>
      <c r="F97" s="35" t="s">
        <v>198</v>
      </c>
    </row>
    <row r="98" spans="2:6" ht="13.35" customHeight="1">
      <c r="B98" s="18"/>
      <c r="C98" s="10" t="s">
        <v>201</v>
      </c>
      <c r="D98" s="8" t="s">
        <v>202</v>
      </c>
      <c r="E98" s="10" t="s">
        <v>203</v>
      </c>
      <c r="F98" s="35" t="s">
        <v>204</v>
      </c>
    </row>
    <row r="99" spans="2:6" ht="13.35" customHeight="1">
      <c r="B99" s="18"/>
      <c r="C99" s="10"/>
      <c r="D99" s="8" t="s">
        <v>205</v>
      </c>
      <c r="E99" s="10" t="s">
        <v>206</v>
      </c>
      <c r="F99" s="35" t="s">
        <v>207</v>
      </c>
    </row>
    <row r="100" spans="2:6" ht="13.35" customHeight="1">
      <c r="B100" s="18"/>
      <c r="C100" s="10"/>
      <c r="D100" s="8" t="s">
        <v>208</v>
      </c>
      <c r="E100" s="10" t="s">
        <v>209</v>
      </c>
      <c r="F100" s="35" t="s">
        <v>210</v>
      </c>
    </row>
    <row r="101" spans="2:6" ht="13.35" customHeight="1">
      <c r="B101" s="18"/>
      <c r="C101" s="10" t="s">
        <v>211</v>
      </c>
      <c r="D101" s="12" t="s">
        <v>212</v>
      </c>
      <c r="E101" s="10" t="s">
        <v>213</v>
      </c>
      <c r="F101" s="35" t="s">
        <v>214</v>
      </c>
    </row>
    <row r="102" spans="2:6" ht="13.35" customHeight="1">
      <c r="B102" s="18"/>
      <c r="C102" s="10"/>
      <c r="D102" s="38" t="s">
        <v>215</v>
      </c>
      <c r="E102" s="10" t="s">
        <v>216</v>
      </c>
      <c r="F102" s="35" t="s">
        <v>214</v>
      </c>
    </row>
    <row r="103" spans="2:6" ht="13.35" customHeight="1">
      <c r="B103" s="18"/>
      <c r="C103" s="10"/>
      <c r="D103" s="38" t="s">
        <v>217</v>
      </c>
      <c r="E103" s="10" t="s">
        <v>216</v>
      </c>
      <c r="F103" s="35" t="s">
        <v>214</v>
      </c>
    </row>
    <row r="104" spans="2:6" ht="14.1">
      <c r="B104" s="18"/>
      <c r="C104" s="10"/>
      <c r="D104" s="12" t="s">
        <v>218</v>
      </c>
      <c r="E104" s="10" t="s">
        <v>219</v>
      </c>
      <c r="F104" s="35" t="s">
        <v>220</v>
      </c>
    </row>
    <row r="105" spans="2:6" ht="27.95">
      <c r="B105" s="18"/>
      <c r="C105" s="10"/>
      <c r="D105" s="12" t="s">
        <v>221</v>
      </c>
      <c r="E105" s="10" t="s">
        <v>219</v>
      </c>
      <c r="F105" s="35" t="s">
        <v>220</v>
      </c>
    </row>
    <row r="106" spans="2:6" ht="13.35" customHeight="1">
      <c r="B106" s="18"/>
      <c r="C106" s="10"/>
      <c r="D106" s="12" t="s">
        <v>222</v>
      </c>
      <c r="E106" s="10" t="s">
        <v>223</v>
      </c>
      <c r="F106" s="35" t="s">
        <v>220</v>
      </c>
    </row>
    <row r="107" spans="2:6" ht="27.95">
      <c r="B107" s="18"/>
      <c r="C107" s="10"/>
      <c r="D107" s="12" t="s">
        <v>224</v>
      </c>
      <c r="E107" s="10" t="s">
        <v>223</v>
      </c>
      <c r="F107" s="35" t="s">
        <v>220</v>
      </c>
    </row>
    <row r="108" spans="2:6" ht="13.35" customHeight="1">
      <c r="B108" s="18"/>
      <c r="C108" s="10"/>
      <c r="D108" s="12" t="s">
        <v>225</v>
      </c>
      <c r="E108" s="10" t="s">
        <v>226</v>
      </c>
      <c r="F108" s="35" t="s">
        <v>227</v>
      </c>
    </row>
    <row r="109" spans="2:6" ht="13.35" customHeight="1">
      <c r="B109" s="18"/>
      <c r="C109" s="10" t="s">
        <v>228</v>
      </c>
      <c r="D109" s="12" t="s">
        <v>229</v>
      </c>
      <c r="E109" s="10" t="s">
        <v>230</v>
      </c>
    </row>
    <row r="110" spans="2:6" ht="27.95">
      <c r="B110" s="18"/>
      <c r="C110" s="10"/>
      <c r="D110" s="8" t="s">
        <v>231</v>
      </c>
      <c r="E110" s="10" t="s">
        <v>230</v>
      </c>
    </row>
    <row r="111" spans="2:6" ht="13.35" customHeight="1">
      <c r="B111" s="18"/>
      <c r="C111" s="10"/>
      <c r="D111" s="12" t="s">
        <v>232</v>
      </c>
      <c r="E111" s="10" t="s">
        <v>233</v>
      </c>
      <c r="F111" s="35" t="s">
        <v>234</v>
      </c>
    </row>
    <row r="112" spans="2:6" ht="14.1">
      <c r="B112" s="18"/>
      <c r="C112" s="10"/>
      <c r="D112" s="57" t="s">
        <v>235</v>
      </c>
      <c r="E112" s="10" t="s">
        <v>105</v>
      </c>
      <c r="F112" t="s">
        <v>236</v>
      </c>
    </row>
    <row r="113" spans="2:11" ht="13.35" customHeight="1">
      <c r="B113" s="20" t="s">
        <v>237</v>
      </c>
      <c r="C113" s="14" t="s">
        <v>238</v>
      </c>
      <c r="D113" s="5" t="s">
        <v>239</v>
      </c>
      <c r="E113" s="14" t="s">
        <v>240</v>
      </c>
    </row>
    <row r="114" spans="2:11" ht="13.35" customHeight="1">
      <c r="B114" s="21"/>
      <c r="C114" s="10"/>
      <c r="D114" s="5" t="s">
        <v>241</v>
      </c>
      <c r="E114" s="14" t="s">
        <v>242</v>
      </c>
      <c r="F114" s="35" t="s">
        <v>243</v>
      </c>
    </row>
    <row r="115" spans="2:11" ht="13.35" customHeight="1">
      <c r="B115" s="21"/>
      <c r="C115" s="10"/>
      <c r="D115" s="5" t="s">
        <v>244</v>
      </c>
      <c r="E115" s="14" t="s">
        <v>242</v>
      </c>
      <c r="F115" s="14"/>
    </row>
    <row r="116" spans="2:11" ht="13.35" customHeight="1">
      <c r="B116" s="21"/>
      <c r="C116" s="10"/>
      <c r="D116" s="5" t="s">
        <v>245</v>
      </c>
      <c r="E116" s="14" t="s">
        <v>242</v>
      </c>
      <c r="F116" s="14"/>
    </row>
    <row r="117" spans="2:11" ht="13.35" customHeight="1">
      <c r="B117" s="21"/>
      <c r="C117" s="10"/>
      <c r="D117" s="5" t="s">
        <v>246</v>
      </c>
      <c r="E117" s="14" t="s">
        <v>242</v>
      </c>
      <c r="F117" s="14"/>
    </row>
    <row r="118" spans="2:11" ht="13.35" customHeight="1">
      <c r="B118" s="21"/>
      <c r="C118" s="10"/>
      <c r="D118" s="5" t="s">
        <v>247</v>
      </c>
      <c r="E118" s="14" t="s">
        <v>242</v>
      </c>
      <c r="F118" s="14"/>
      <c r="J118" s="10"/>
      <c r="K118" s="35"/>
    </row>
    <row r="119" spans="2:11" ht="13.35" customHeight="1">
      <c r="B119" s="21"/>
      <c r="C119" s="10"/>
      <c r="D119" s="5" t="s">
        <v>248</v>
      </c>
      <c r="E119" s="14" t="s">
        <v>242</v>
      </c>
      <c r="F119" s="14"/>
    </row>
    <row r="120" spans="2:11" ht="13.35" customHeight="1">
      <c r="B120" s="21"/>
      <c r="C120" s="10"/>
      <c r="D120" s="59" t="s">
        <v>249</v>
      </c>
      <c r="E120" s="14"/>
      <c r="F120" s="14"/>
    </row>
    <row r="121" spans="2:11" ht="13.35" customHeight="1">
      <c r="B121" s="21"/>
      <c r="C121" s="10"/>
      <c r="D121" s="59" t="s">
        <v>250</v>
      </c>
      <c r="E121" s="14"/>
      <c r="F121" s="14"/>
    </row>
    <row r="122" spans="2:11" ht="13.35" customHeight="1">
      <c r="B122" s="21"/>
      <c r="C122" s="10"/>
      <c r="D122" s="5" t="s">
        <v>251</v>
      </c>
      <c r="E122" s="14"/>
      <c r="F122" s="14"/>
    </row>
    <row r="123" spans="2:11" ht="13.35" customHeight="1">
      <c r="B123" s="21"/>
      <c r="C123" s="10"/>
      <c r="D123" s="19" t="s">
        <v>252</v>
      </c>
      <c r="E123" s="14"/>
      <c r="F123" s="14"/>
    </row>
    <row r="124" spans="2:11" ht="13.35" customHeight="1">
      <c r="B124" s="21"/>
      <c r="C124" s="10"/>
      <c r="D124" s="19" t="s">
        <v>253</v>
      </c>
      <c r="E124" s="14"/>
      <c r="F124" s="14"/>
    </row>
    <row r="125" spans="2:11" ht="13.35" customHeight="1">
      <c r="B125" s="21"/>
      <c r="C125" s="10"/>
      <c r="D125" s="19" t="s">
        <v>254</v>
      </c>
      <c r="E125" s="14"/>
      <c r="F125" s="14"/>
    </row>
    <row r="126" spans="2:11" ht="13.35" customHeight="1">
      <c r="B126" s="21"/>
      <c r="C126" s="10"/>
      <c r="D126" s="19" t="s">
        <v>255</v>
      </c>
      <c r="E126" s="14"/>
      <c r="F126" s="14"/>
    </row>
    <row r="127" spans="2:11" ht="13.35" customHeight="1">
      <c r="B127" s="21"/>
      <c r="C127" s="10"/>
      <c r="D127" s="5" t="s">
        <v>256</v>
      </c>
      <c r="E127" s="14" t="s">
        <v>242</v>
      </c>
      <c r="F127" s="14"/>
    </row>
    <row r="128" spans="2:11" ht="13.35" customHeight="1">
      <c r="B128" s="21"/>
      <c r="C128" s="10"/>
      <c r="D128" s="5" t="s">
        <v>257</v>
      </c>
      <c r="E128" s="14" t="s">
        <v>242</v>
      </c>
      <c r="F128" s="14"/>
    </row>
    <row r="129" spans="2:6" ht="13.35" customHeight="1">
      <c r="B129" s="21"/>
      <c r="C129" s="10"/>
      <c r="D129" s="5" t="s">
        <v>258</v>
      </c>
      <c r="E129" s="14" t="s">
        <v>242</v>
      </c>
      <c r="F129" s="14"/>
    </row>
    <row r="130" spans="2:6" ht="13.35" customHeight="1">
      <c r="B130" s="21"/>
      <c r="C130" s="10"/>
      <c r="D130" s="5" t="s">
        <v>259</v>
      </c>
      <c r="E130" s="14" t="s">
        <v>242</v>
      </c>
      <c r="F130" s="14"/>
    </row>
    <row r="131" spans="2:6" ht="13.35" customHeight="1">
      <c r="B131" s="21"/>
      <c r="C131" s="10"/>
      <c r="D131" s="5" t="s">
        <v>260</v>
      </c>
      <c r="E131" s="14" t="s">
        <v>242</v>
      </c>
      <c r="F131" s="14"/>
    </row>
    <row r="132" spans="2:6" ht="13.35" customHeight="1">
      <c r="B132" s="21"/>
      <c r="C132" s="10"/>
      <c r="D132" s="5" t="s">
        <v>260</v>
      </c>
      <c r="E132" s="14" t="s">
        <v>242</v>
      </c>
      <c r="F132" s="14"/>
    </row>
    <row r="133" spans="2:6" ht="13.35" customHeight="1">
      <c r="B133" s="21"/>
      <c r="C133" s="10"/>
      <c r="D133" s="5" t="s">
        <v>261</v>
      </c>
      <c r="E133" s="14"/>
      <c r="F133" s="14"/>
    </row>
    <row r="134" spans="2:6" ht="13.35" customHeight="1">
      <c r="B134" s="21"/>
      <c r="C134" s="10"/>
      <c r="D134" s="5" t="s">
        <v>262</v>
      </c>
      <c r="E134" s="14"/>
      <c r="F134" s="14"/>
    </row>
    <row r="135" spans="2:6" ht="13.35" customHeight="1">
      <c r="B135" s="21"/>
      <c r="C135" s="10"/>
      <c r="D135" s="19" t="s">
        <v>252</v>
      </c>
      <c r="E135" s="14"/>
      <c r="F135" s="14"/>
    </row>
    <row r="136" spans="2:6" ht="13.35" customHeight="1">
      <c r="B136" s="21"/>
      <c r="C136" s="10"/>
      <c r="D136" s="19" t="s">
        <v>253</v>
      </c>
      <c r="E136" s="14"/>
      <c r="F136" s="14"/>
    </row>
    <row r="137" spans="2:6" ht="13.35" customHeight="1">
      <c r="B137" s="21"/>
      <c r="C137" s="10"/>
      <c r="D137" s="19" t="s">
        <v>254</v>
      </c>
      <c r="E137" s="14"/>
      <c r="F137" s="14"/>
    </row>
    <row r="138" spans="2:6" ht="13.35" customHeight="1">
      <c r="B138" s="21"/>
      <c r="C138" s="10"/>
      <c r="D138" s="19" t="s">
        <v>255</v>
      </c>
      <c r="E138" s="14"/>
      <c r="F138" s="14"/>
    </row>
    <row r="139" spans="2:6" ht="13.35" customHeight="1">
      <c r="B139" s="21"/>
      <c r="C139" s="10" t="s">
        <v>263</v>
      </c>
      <c r="D139" s="5" t="s">
        <v>264</v>
      </c>
      <c r="E139" s="14"/>
      <c r="F139" s="14"/>
    </row>
    <row r="140" spans="2:6" ht="13.35" customHeight="1">
      <c r="B140" s="21"/>
      <c r="C140" s="10"/>
      <c r="D140" s="5" t="s">
        <v>265</v>
      </c>
      <c r="E140" s="14"/>
      <c r="F140" s="14"/>
    </row>
    <row r="141" spans="2:6" ht="13.35" customHeight="1">
      <c r="B141" s="21"/>
      <c r="C141" s="10"/>
      <c r="D141" s="5" t="s">
        <v>266</v>
      </c>
      <c r="E141" s="14"/>
      <c r="F141" s="14"/>
    </row>
    <row r="142" spans="2:6" ht="13.35" customHeight="1">
      <c r="B142" s="21"/>
      <c r="C142" s="10"/>
      <c r="D142" s="5" t="s">
        <v>241</v>
      </c>
      <c r="E142" s="14"/>
      <c r="F142" s="14"/>
    </row>
    <row r="143" spans="2:6" ht="13.35" customHeight="1">
      <c r="B143" s="21"/>
      <c r="C143" s="10" t="s">
        <v>267</v>
      </c>
      <c r="D143" s="5" t="s">
        <v>268</v>
      </c>
      <c r="E143" s="14" t="s">
        <v>240</v>
      </c>
      <c r="F143" s="14"/>
    </row>
    <row r="144" spans="2:6" ht="13.35" customHeight="1">
      <c r="B144" s="21"/>
      <c r="C144" s="10"/>
      <c r="D144" s="8" t="s">
        <v>269</v>
      </c>
      <c r="E144" s="10" t="s">
        <v>270</v>
      </c>
      <c r="F144" s="14"/>
    </row>
    <row r="145" spans="2:6" ht="13.35" customHeight="1">
      <c r="B145" s="21"/>
      <c r="C145" s="10"/>
      <c r="D145" s="8" t="s">
        <v>271</v>
      </c>
      <c r="E145" s="10" t="s">
        <v>270</v>
      </c>
      <c r="F145" s="14"/>
    </row>
    <row r="146" spans="2:6" ht="13.35" customHeight="1">
      <c r="B146" s="21"/>
      <c r="C146" s="10"/>
      <c r="D146" s="8" t="s">
        <v>272</v>
      </c>
      <c r="E146" s="10"/>
      <c r="F146" s="14"/>
    </row>
    <row r="147" spans="2:6" ht="13.35" customHeight="1">
      <c r="B147" s="21"/>
      <c r="C147" s="10"/>
      <c r="D147" s="19" t="s">
        <v>249</v>
      </c>
      <c r="E147" s="10"/>
      <c r="F147" s="14"/>
    </row>
    <row r="148" spans="2:6" ht="13.35" customHeight="1">
      <c r="B148" s="21"/>
      <c r="C148" s="10"/>
      <c r="D148" s="19" t="s">
        <v>250</v>
      </c>
      <c r="E148" s="10"/>
      <c r="F148" s="14"/>
    </row>
    <row r="149" spans="2:6" ht="13.35" customHeight="1">
      <c r="B149" s="21"/>
      <c r="C149" s="10"/>
      <c r="D149" s="58" t="s">
        <v>273</v>
      </c>
      <c r="E149" s="10"/>
      <c r="F149" s="14"/>
    </row>
    <row r="150" spans="2:6" ht="13.35" customHeight="1">
      <c r="B150" s="21"/>
      <c r="C150" s="10"/>
      <c r="D150" s="19" t="s">
        <v>274</v>
      </c>
      <c r="E150" s="10"/>
      <c r="F150" s="14"/>
    </row>
    <row r="151" spans="2:6" ht="13.35" customHeight="1">
      <c r="B151" s="21"/>
      <c r="C151" s="10"/>
      <c r="D151" s="19" t="s">
        <v>253</v>
      </c>
      <c r="E151" s="10"/>
      <c r="F151" s="14"/>
    </row>
    <row r="152" spans="2:6" ht="13.35" customHeight="1">
      <c r="B152" s="21"/>
      <c r="C152" s="10"/>
      <c r="D152" s="19" t="s">
        <v>254</v>
      </c>
      <c r="E152" s="10"/>
      <c r="F152" s="14"/>
    </row>
    <row r="153" spans="2:6" ht="13.35" customHeight="1">
      <c r="B153" s="21"/>
      <c r="C153" s="10"/>
      <c r="D153" s="19" t="s">
        <v>255</v>
      </c>
      <c r="E153" s="10"/>
      <c r="F153" s="14"/>
    </row>
    <row r="154" spans="2:6" ht="13.35" customHeight="1">
      <c r="B154" s="21"/>
      <c r="C154" s="10"/>
      <c r="D154" s="58" t="s">
        <v>275</v>
      </c>
      <c r="E154" s="10"/>
      <c r="F154" s="14"/>
    </row>
    <row r="155" spans="2:6" ht="13.35" customHeight="1">
      <c r="B155" s="21"/>
      <c r="C155" s="10"/>
      <c r="D155" s="58" t="s">
        <v>257</v>
      </c>
      <c r="E155" s="10"/>
      <c r="F155" s="14"/>
    </row>
    <row r="156" spans="2:6" ht="13.35" customHeight="1">
      <c r="B156" s="21"/>
      <c r="C156" s="10"/>
      <c r="D156" s="8" t="s">
        <v>276</v>
      </c>
      <c r="E156" s="10" t="s">
        <v>277</v>
      </c>
      <c r="F156" s="35" t="s">
        <v>278</v>
      </c>
    </row>
    <row r="157" spans="2:6" ht="13.35" customHeight="1">
      <c r="B157" s="21"/>
      <c r="C157" s="10"/>
      <c r="D157" s="8" t="s">
        <v>279</v>
      </c>
      <c r="E157" s="10" t="s">
        <v>277</v>
      </c>
    </row>
    <row r="158" spans="2:6" ht="13.35" customHeight="1">
      <c r="B158" s="21"/>
      <c r="C158" s="10"/>
      <c r="D158" s="8" t="s">
        <v>280</v>
      </c>
      <c r="E158" s="10" t="s">
        <v>277</v>
      </c>
    </row>
    <row r="159" spans="2:6" ht="13.35" customHeight="1">
      <c r="B159" s="21"/>
      <c r="C159" s="10"/>
      <c r="D159" s="8" t="s">
        <v>281</v>
      </c>
      <c r="E159" s="10"/>
      <c r="F159" s="35" t="s">
        <v>282</v>
      </c>
    </row>
    <row r="160" spans="2:6" ht="13.35" customHeight="1">
      <c r="B160" s="21"/>
      <c r="C160" s="10" t="s">
        <v>283</v>
      </c>
      <c r="D160" s="5" t="s">
        <v>284</v>
      </c>
      <c r="E160" s="14" t="s">
        <v>240</v>
      </c>
      <c r="F160" s="14"/>
    </row>
    <row r="161" spans="2:6" ht="13.35" customHeight="1">
      <c r="B161" s="21"/>
      <c r="C161" s="10"/>
      <c r="D161" s="8" t="s">
        <v>285</v>
      </c>
      <c r="E161" s="10" t="s">
        <v>270</v>
      </c>
      <c r="F161" s="14"/>
    </row>
    <row r="162" spans="2:6" ht="13.35" customHeight="1">
      <c r="B162" s="21"/>
      <c r="C162" s="10"/>
      <c r="D162" s="8" t="s">
        <v>271</v>
      </c>
      <c r="E162" s="10" t="s">
        <v>270</v>
      </c>
      <c r="F162" s="14"/>
    </row>
    <row r="163" spans="2:6" ht="13.35" customHeight="1">
      <c r="B163" s="21"/>
      <c r="C163" s="10"/>
      <c r="D163" s="8" t="s">
        <v>286</v>
      </c>
      <c r="E163" s="10"/>
      <c r="F163" s="14"/>
    </row>
    <row r="164" spans="2:6" ht="13.35" customHeight="1">
      <c r="B164" s="21"/>
      <c r="C164" s="10"/>
      <c r="D164" s="19" t="s">
        <v>249</v>
      </c>
      <c r="E164" s="10"/>
      <c r="F164" s="14"/>
    </row>
    <row r="165" spans="2:6" ht="13.35" customHeight="1">
      <c r="B165" s="21"/>
      <c r="C165" s="10"/>
      <c r="D165" s="19" t="s">
        <v>250</v>
      </c>
      <c r="E165" s="10"/>
      <c r="F165" s="14"/>
    </row>
    <row r="166" spans="2:6" ht="13.35" customHeight="1">
      <c r="B166" s="21"/>
      <c r="C166" s="10"/>
      <c r="D166" s="58" t="s">
        <v>287</v>
      </c>
      <c r="E166" s="10"/>
      <c r="F166" s="14"/>
    </row>
    <row r="167" spans="2:6" ht="13.35" customHeight="1">
      <c r="B167" s="21"/>
      <c r="C167" s="10"/>
      <c r="D167" s="19" t="s">
        <v>288</v>
      </c>
      <c r="E167" s="10"/>
      <c r="F167" s="14"/>
    </row>
    <row r="168" spans="2:6" ht="13.35" customHeight="1">
      <c r="B168" s="21"/>
      <c r="C168" s="10"/>
      <c r="D168" s="19" t="s">
        <v>253</v>
      </c>
      <c r="E168" s="10"/>
      <c r="F168" s="14"/>
    </row>
    <row r="169" spans="2:6" ht="13.35" customHeight="1">
      <c r="B169" s="21"/>
      <c r="C169" s="10"/>
      <c r="D169" s="19" t="s">
        <v>254</v>
      </c>
      <c r="E169" s="10"/>
      <c r="F169" s="14"/>
    </row>
    <row r="170" spans="2:6" ht="13.35" customHeight="1">
      <c r="B170" s="21"/>
      <c r="C170" s="10"/>
      <c r="D170" s="19" t="s">
        <v>255</v>
      </c>
      <c r="E170" s="10"/>
      <c r="F170" s="14"/>
    </row>
    <row r="171" spans="2:6" ht="13.35" customHeight="1">
      <c r="B171" s="21"/>
      <c r="C171" s="10"/>
      <c r="D171" s="58" t="s">
        <v>289</v>
      </c>
      <c r="E171" s="10"/>
      <c r="F171" s="14"/>
    </row>
    <row r="172" spans="2:6" ht="13.35" customHeight="1">
      <c r="B172" s="21"/>
      <c r="C172" s="10"/>
      <c r="D172" s="58" t="s">
        <v>257</v>
      </c>
      <c r="E172" s="10"/>
      <c r="F172" s="14"/>
    </row>
    <row r="173" spans="2:6" ht="13.35" customHeight="1">
      <c r="B173" s="21"/>
      <c r="D173" s="8" t="s">
        <v>290</v>
      </c>
      <c r="E173" s="10" t="s">
        <v>291</v>
      </c>
      <c r="F173" s="35" t="s">
        <v>292</v>
      </c>
    </row>
    <row r="174" spans="2:6" ht="13.35" customHeight="1">
      <c r="B174" s="21"/>
      <c r="C174" s="10"/>
      <c r="D174" s="8" t="s">
        <v>293</v>
      </c>
      <c r="E174" s="10" t="s">
        <v>291</v>
      </c>
    </row>
    <row r="175" spans="2:6" ht="13.35" customHeight="1">
      <c r="B175" s="21"/>
      <c r="C175" s="10"/>
      <c r="D175" s="8" t="s">
        <v>294</v>
      </c>
      <c r="E175" s="10"/>
    </row>
    <row r="176" spans="2:6" ht="13.35" customHeight="1">
      <c r="B176" s="21"/>
      <c r="C176" s="10"/>
      <c r="D176" s="8" t="s">
        <v>295</v>
      </c>
      <c r="E176" s="10" t="s">
        <v>291</v>
      </c>
    </row>
    <row r="177" spans="2:6" ht="13.35" customHeight="1">
      <c r="B177" s="21"/>
      <c r="C177" s="10"/>
      <c r="D177" s="8" t="s">
        <v>296</v>
      </c>
      <c r="E177" s="10" t="s">
        <v>291</v>
      </c>
    </row>
    <row r="178" spans="2:6" ht="13.35" customHeight="1">
      <c r="B178" s="21"/>
      <c r="C178" s="10" t="s">
        <v>297</v>
      </c>
      <c r="D178" s="5" t="s">
        <v>298</v>
      </c>
      <c r="E178" s="10"/>
    </row>
    <row r="179" spans="2:6" ht="13.35" customHeight="1">
      <c r="B179" s="21"/>
      <c r="C179" s="10"/>
      <c r="D179" s="8" t="s">
        <v>299</v>
      </c>
      <c r="E179" s="10"/>
    </row>
    <row r="180" spans="2:6" ht="13.35" customHeight="1">
      <c r="B180" s="21"/>
      <c r="C180" s="10"/>
      <c r="D180" s="8" t="s">
        <v>300</v>
      </c>
      <c r="E180" s="10"/>
    </row>
    <row r="181" spans="2:6" ht="23.25" customHeight="1">
      <c r="B181" s="21"/>
      <c r="C181" s="10"/>
      <c r="D181" s="8" t="s">
        <v>301</v>
      </c>
      <c r="E181" s="10"/>
    </row>
    <row r="182" spans="2:6" ht="13.35" customHeight="1">
      <c r="B182" s="21"/>
      <c r="C182" s="10"/>
      <c r="D182" s="19" t="s">
        <v>249</v>
      </c>
      <c r="E182" s="10"/>
    </row>
    <row r="183" spans="2:6" ht="13.35" customHeight="1">
      <c r="B183" s="21"/>
      <c r="C183" s="10"/>
      <c r="D183" s="19" t="s">
        <v>250</v>
      </c>
      <c r="E183" s="10"/>
    </row>
    <row r="184" spans="2:6" ht="13.35" customHeight="1">
      <c r="B184" s="21"/>
      <c r="C184" s="10"/>
      <c r="D184" s="58" t="s">
        <v>302</v>
      </c>
      <c r="E184" s="10"/>
    </row>
    <row r="185" spans="2:6" ht="13.35" customHeight="1">
      <c r="B185" s="21"/>
      <c r="C185" s="10"/>
      <c r="D185" s="19" t="s">
        <v>303</v>
      </c>
      <c r="E185" s="10"/>
    </row>
    <row r="186" spans="2:6" ht="13.35" customHeight="1">
      <c r="B186" s="21"/>
      <c r="C186" s="10"/>
      <c r="D186" s="19" t="s">
        <v>253</v>
      </c>
      <c r="E186" s="10"/>
    </row>
    <row r="187" spans="2:6" ht="13.35" customHeight="1">
      <c r="B187" s="21"/>
      <c r="C187" s="10"/>
      <c r="D187" s="19" t="s">
        <v>254</v>
      </c>
      <c r="E187" s="10"/>
    </row>
    <row r="188" spans="2:6" ht="13.35" customHeight="1">
      <c r="B188" s="21"/>
      <c r="C188" s="10"/>
      <c r="D188" s="19" t="s">
        <v>255</v>
      </c>
      <c r="E188" s="10"/>
    </row>
    <row r="189" spans="2:6" ht="13.35" customHeight="1">
      <c r="B189" s="21"/>
      <c r="C189" s="10"/>
      <c r="D189" s="58" t="s">
        <v>304</v>
      </c>
      <c r="E189" s="10"/>
    </row>
    <row r="190" spans="2:6" ht="13.35" customHeight="1">
      <c r="B190" s="21"/>
      <c r="C190" s="10"/>
      <c r="D190" s="58" t="s">
        <v>257</v>
      </c>
      <c r="E190" s="10"/>
    </row>
    <row r="191" spans="2:6" ht="13.35" customHeight="1">
      <c r="B191" s="21"/>
      <c r="D191" s="8" t="s">
        <v>305</v>
      </c>
      <c r="E191" s="10" t="s">
        <v>306</v>
      </c>
    </row>
    <row r="192" spans="2:6" ht="13.35" customHeight="1">
      <c r="B192" s="21"/>
      <c r="C192" s="10"/>
      <c r="D192" s="8" t="s">
        <v>307</v>
      </c>
      <c r="E192" s="10" t="s">
        <v>308</v>
      </c>
      <c r="F192" s="35" t="s">
        <v>309</v>
      </c>
    </row>
    <row r="193" spans="2:6" ht="13.35" customHeight="1">
      <c r="B193" s="21"/>
      <c r="C193" s="10" t="s">
        <v>310</v>
      </c>
      <c r="D193" s="5" t="s">
        <v>311</v>
      </c>
      <c r="E193" s="10" t="s">
        <v>240</v>
      </c>
      <c r="F193" s="14"/>
    </row>
    <row r="194" spans="2:6" ht="13.35" customHeight="1">
      <c r="B194" s="21"/>
      <c r="C194" s="10"/>
      <c r="D194" s="8" t="s">
        <v>312</v>
      </c>
      <c r="E194" s="10"/>
      <c r="F194" s="14"/>
    </row>
    <row r="195" spans="2:6" ht="13.35" customHeight="1">
      <c r="B195" s="21"/>
      <c r="C195" s="10"/>
      <c r="D195" s="8" t="s">
        <v>313</v>
      </c>
      <c r="E195" s="10" t="s">
        <v>314</v>
      </c>
      <c r="F195" s="35" t="s">
        <v>315</v>
      </c>
    </row>
    <row r="196" spans="2:6" ht="13.35" customHeight="1">
      <c r="B196" s="21"/>
      <c r="C196" s="10"/>
      <c r="D196" s="8" t="s">
        <v>316</v>
      </c>
      <c r="E196" s="10"/>
      <c r="F196" s="14"/>
    </row>
    <row r="197" spans="2:6" ht="13.35" customHeight="1">
      <c r="B197" s="21"/>
      <c r="C197" s="10"/>
      <c r="D197" s="19" t="s">
        <v>249</v>
      </c>
      <c r="E197" s="10"/>
      <c r="F197" s="14"/>
    </row>
    <row r="198" spans="2:6" ht="13.35" customHeight="1">
      <c r="B198" s="21"/>
      <c r="C198" s="10"/>
      <c r="D198" s="19" t="s">
        <v>250</v>
      </c>
      <c r="E198" s="10"/>
      <c r="F198" s="14"/>
    </row>
    <row r="199" spans="2:6" ht="13.35" customHeight="1">
      <c r="B199" s="21"/>
      <c r="C199" s="10"/>
      <c r="D199" s="58" t="s">
        <v>317</v>
      </c>
      <c r="E199" s="10"/>
      <c r="F199" s="14"/>
    </row>
    <row r="200" spans="2:6" ht="13.35" customHeight="1">
      <c r="B200" s="21"/>
      <c r="C200" s="10"/>
      <c r="D200" s="19" t="s">
        <v>318</v>
      </c>
      <c r="E200" s="10"/>
      <c r="F200" s="14"/>
    </row>
    <row r="201" spans="2:6" ht="13.35" customHeight="1">
      <c r="B201" s="21"/>
      <c r="C201" s="10"/>
      <c r="D201" s="19" t="s">
        <v>253</v>
      </c>
      <c r="E201" s="10"/>
      <c r="F201" s="14"/>
    </row>
    <row r="202" spans="2:6" ht="13.35" customHeight="1">
      <c r="B202" s="21"/>
      <c r="C202" s="10"/>
      <c r="D202" s="19" t="s">
        <v>254</v>
      </c>
      <c r="E202" s="10"/>
      <c r="F202" s="14"/>
    </row>
    <row r="203" spans="2:6" ht="13.35" customHeight="1">
      <c r="B203" s="21"/>
      <c r="C203" s="10"/>
      <c r="D203" s="19" t="s">
        <v>255</v>
      </c>
      <c r="E203" s="10"/>
      <c r="F203" s="14"/>
    </row>
    <row r="204" spans="2:6" ht="13.35" customHeight="1">
      <c r="B204" s="21"/>
      <c r="C204" s="10"/>
      <c r="D204" s="58" t="s">
        <v>319</v>
      </c>
      <c r="E204" s="10"/>
      <c r="F204" s="14"/>
    </row>
    <row r="205" spans="2:6" ht="13.35" customHeight="1">
      <c r="B205" s="21"/>
      <c r="C205" s="10"/>
      <c r="D205" s="58" t="s">
        <v>257</v>
      </c>
      <c r="E205" s="10"/>
      <c r="F205" s="14"/>
    </row>
    <row r="206" spans="2:6" ht="13.35" customHeight="1">
      <c r="B206" s="21"/>
      <c r="C206" s="10"/>
      <c r="D206" s="8" t="s">
        <v>320</v>
      </c>
      <c r="E206" s="10" t="s">
        <v>314</v>
      </c>
      <c r="F206" s="14" t="s">
        <v>321</v>
      </c>
    </row>
    <row r="207" spans="2:6" ht="13.35" customHeight="1">
      <c r="B207" s="21"/>
      <c r="C207" s="10"/>
      <c r="D207" s="8" t="s">
        <v>322</v>
      </c>
      <c r="E207" s="10" t="s">
        <v>323</v>
      </c>
      <c r="F207" s="35" t="s">
        <v>324</v>
      </c>
    </row>
    <row r="208" spans="2:6" ht="13.35" customHeight="1">
      <c r="B208" s="21"/>
      <c r="C208" s="10"/>
      <c r="D208" s="8" t="s">
        <v>325</v>
      </c>
      <c r="E208" s="10" t="s">
        <v>323</v>
      </c>
      <c r="F208" s="35" t="s">
        <v>324</v>
      </c>
    </row>
    <row r="209" spans="2:6" ht="13.35" customHeight="1">
      <c r="B209" s="21"/>
      <c r="C209" s="22"/>
      <c r="D209" s="8" t="s">
        <v>326</v>
      </c>
      <c r="E209" s="10" t="s">
        <v>323</v>
      </c>
      <c r="F209" s="35" t="s">
        <v>324</v>
      </c>
    </row>
    <row r="210" spans="2:6" ht="13.35" customHeight="1">
      <c r="B210" s="21"/>
      <c r="C210" s="10"/>
      <c r="D210" s="8" t="s">
        <v>327</v>
      </c>
      <c r="E210" s="10"/>
      <c r="F210" s="14"/>
    </row>
    <row r="211" spans="2:6" ht="14.1">
      <c r="B211" s="21"/>
      <c r="C211" s="10"/>
      <c r="D211" s="19" t="s">
        <v>328</v>
      </c>
      <c r="E211" s="10"/>
    </row>
    <row r="212" spans="2:6" ht="13.35" customHeight="1">
      <c r="B212" s="21"/>
      <c r="C212" s="10"/>
      <c r="D212" s="19" t="s">
        <v>329</v>
      </c>
      <c r="E212" s="10"/>
    </row>
    <row r="213" spans="2:6" ht="13.35" customHeight="1">
      <c r="B213" s="21"/>
      <c r="C213" s="10"/>
      <c r="D213" s="8" t="s">
        <v>330</v>
      </c>
      <c r="E213" s="10"/>
    </row>
    <row r="214" spans="2:6" ht="13.35" customHeight="1">
      <c r="B214" s="21"/>
      <c r="C214" s="10" t="s">
        <v>331</v>
      </c>
      <c r="D214" s="5" t="s">
        <v>332</v>
      </c>
      <c r="E214" s="10"/>
    </row>
    <row r="215" spans="2:6" ht="13.35" customHeight="1">
      <c r="B215" s="21"/>
      <c r="C215" s="10"/>
      <c r="D215" s="8" t="s">
        <v>333</v>
      </c>
      <c r="E215" s="10"/>
    </row>
    <row r="216" spans="2:6" ht="13.35" customHeight="1">
      <c r="B216" s="21"/>
      <c r="C216" s="10"/>
      <c r="D216" s="8" t="s">
        <v>334</v>
      </c>
      <c r="E216" s="10"/>
    </row>
    <row r="217" spans="2:6" ht="13.35" customHeight="1">
      <c r="B217" s="21"/>
      <c r="C217" s="10"/>
      <c r="D217" s="8" t="s">
        <v>335</v>
      </c>
      <c r="E217" s="10"/>
    </row>
    <row r="218" spans="2:6" ht="13.35" customHeight="1">
      <c r="B218" s="21"/>
      <c r="C218" s="10"/>
      <c r="D218" s="19" t="s">
        <v>249</v>
      </c>
      <c r="E218" s="10"/>
    </row>
    <row r="219" spans="2:6" ht="13.35" customHeight="1">
      <c r="B219" s="21"/>
      <c r="C219" s="10"/>
      <c r="D219" s="19" t="s">
        <v>250</v>
      </c>
      <c r="E219" s="10"/>
    </row>
    <row r="220" spans="2:6" ht="13.35" customHeight="1">
      <c r="B220" s="21"/>
      <c r="C220" s="10"/>
      <c r="D220" s="58" t="s">
        <v>336</v>
      </c>
      <c r="E220" s="10"/>
    </row>
    <row r="221" spans="2:6" ht="13.35" customHeight="1">
      <c r="B221" s="21"/>
      <c r="C221" s="10"/>
      <c r="D221" s="19" t="s">
        <v>337</v>
      </c>
      <c r="E221" s="10"/>
    </row>
    <row r="222" spans="2:6" ht="13.35" customHeight="1">
      <c r="B222" s="21"/>
      <c r="C222" s="10"/>
      <c r="D222" s="19" t="s">
        <v>253</v>
      </c>
      <c r="E222" s="10"/>
    </row>
    <row r="223" spans="2:6" ht="13.35" customHeight="1">
      <c r="B223" s="21"/>
      <c r="C223" s="10"/>
      <c r="D223" s="19" t="s">
        <v>254</v>
      </c>
      <c r="E223" s="10"/>
    </row>
    <row r="224" spans="2:6" ht="13.35" customHeight="1">
      <c r="B224" s="21"/>
      <c r="C224" s="10"/>
      <c r="D224" s="19" t="s">
        <v>255</v>
      </c>
      <c r="E224" s="10"/>
    </row>
    <row r="225" spans="2:6" ht="13.35" customHeight="1">
      <c r="B225" s="21"/>
      <c r="D225" s="58" t="s">
        <v>338</v>
      </c>
      <c r="E225" s="10"/>
    </row>
    <row r="226" spans="2:6" ht="13.35" customHeight="1">
      <c r="B226" s="21"/>
      <c r="D226" s="58" t="s">
        <v>257</v>
      </c>
      <c r="E226" s="10"/>
    </row>
    <row r="227" spans="2:6" ht="13.35" customHeight="1">
      <c r="B227" s="21"/>
      <c r="C227" s="10"/>
      <c r="D227" s="5" t="s">
        <v>339</v>
      </c>
      <c r="E227" s="10" t="s">
        <v>340</v>
      </c>
      <c r="F227" s="35" t="s">
        <v>341</v>
      </c>
    </row>
    <row r="228" spans="2:6" ht="13.35" customHeight="1">
      <c r="B228" s="21"/>
      <c r="C228" s="10"/>
      <c r="D228" s="5" t="s">
        <v>342</v>
      </c>
      <c r="E228" s="10" t="s">
        <v>343</v>
      </c>
    </row>
    <row r="229" spans="2:6" ht="13.35" customHeight="1">
      <c r="B229" s="21"/>
      <c r="C229" s="10"/>
      <c r="D229" s="5" t="s">
        <v>344</v>
      </c>
      <c r="E229" s="10" t="s">
        <v>340</v>
      </c>
      <c r="F229" s="14"/>
    </row>
    <row r="230" spans="2:6" ht="13.35" customHeight="1">
      <c r="B230" s="21"/>
      <c r="D230" s="5" t="s">
        <v>345</v>
      </c>
    </row>
    <row r="231" spans="2:6" ht="13.35" customHeight="1">
      <c r="B231" s="21"/>
      <c r="C231" s="10" t="s">
        <v>346</v>
      </c>
      <c r="D231" s="5" t="s">
        <v>347</v>
      </c>
      <c r="E231" s="10"/>
      <c r="F231" s="14"/>
    </row>
    <row r="232" spans="2:6" ht="13.35" customHeight="1">
      <c r="B232" s="21"/>
      <c r="C232" s="10"/>
      <c r="D232" s="8" t="s">
        <v>348</v>
      </c>
      <c r="E232" s="10"/>
      <c r="F232" s="14"/>
    </row>
    <row r="233" spans="2:6" ht="13.35" customHeight="1">
      <c r="B233" s="21"/>
      <c r="C233" s="10"/>
      <c r="D233" s="8" t="s">
        <v>349</v>
      </c>
      <c r="E233" s="10"/>
      <c r="F233" s="14"/>
    </row>
    <row r="234" spans="2:6" ht="13.35" customHeight="1">
      <c r="B234" s="21"/>
      <c r="C234" s="10"/>
      <c r="D234" s="8" t="s">
        <v>350</v>
      </c>
      <c r="E234" s="10"/>
      <c r="F234" s="14"/>
    </row>
    <row r="235" spans="2:6" ht="13.35" customHeight="1">
      <c r="B235" s="21"/>
      <c r="C235" s="10"/>
      <c r="D235" s="19" t="s">
        <v>249</v>
      </c>
      <c r="E235" s="10"/>
      <c r="F235" s="14"/>
    </row>
    <row r="236" spans="2:6" ht="13.35" customHeight="1">
      <c r="B236" s="21"/>
      <c r="C236" s="10"/>
      <c r="D236" s="19" t="s">
        <v>250</v>
      </c>
      <c r="E236" s="10"/>
      <c r="F236" s="14"/>
    </row>
    <row r="237" spans="2:6" ht="13.35" customHeight="1">
      <c r="B237" s="21"/>
      <c r="C237" s="10"/>
      <c r="D237" s="58" t="s">
        <v>351</v>
      </c>
      <c r="E237" s="10"/>
      <c r="F237" s="14"/>
    </row>
    <row r="238" spans="2:6" ht="13.35" customHeight="1">
      <c r="B238" s="21"/>
      <c r="C238" s="10"/>
      <c r="D238" s="19" t="s">
        <v>337</v>
      </c>
      <c r="E238" s="10"/>
      <c r="F238" s="14"/>
    </row>
    <row r="239" spans="2:6" ht="13.35" customHeight="1">
      <c r="B239" s="21"/>
      <c r="C239" s="10"/>
      <c r="D239" s="19" t="s">
        <v>253</v>
      </c>
      <c r="E239" s="10"/>
      <c r="F239" s="14"/>
    </row>
    <row r="240" spans="2:6" ht="13.35" customHeight="1">
      <c r="B240" s="21"/>
      <c r="C240" s="10"/>
      <c r="D240" s="19" t="s">
        <v>254</v>
      </c>
      <c r="E240" s="10"/>
      <c r="F240" s="14"/>
    </row>
    <row r="241" spans="2:6" ht="13.35" customHeight="1">
      <c r="B241" s="21"/>
      <c r="C241" s="10"/>
      <c r="D241" s="19" t="s">
        <v>255</v>
      </c>
      <c r="E241" s="10"/>
      <c r="F241" s="14"/>
    </row>
    <row r="242" spans="2:6" ht="13.35" customHeight="1">
      <c r="B242" s="21"/>
      <c r="C242" s="10"/>
      <c r="D242" s="58" t="s">
        <v>352</v>
      </c>
      <c r="E242" s="10"/>
      <c r="F242" s="14"/>
    </row>
    <row r="243" spans="2:6" ht="13.35" customHeight="1">
      <c r="B243" s="21"/>
      <c r="D243" s="58" t="s">
        <v>257</v>
      </c>
      <c r="E243" s="10"/>
      <c r="F243" s="14"/>
    </row>
    <row r="244" spans="2:6" ht="13.35" customHeight="1">
      <c r="B244" s="21"/>
      <c r="C244" s="10"/>
      <c r="D244" s="8" t="s">
        <v>353</v>
      </c>
      <c r="E244" s="10"/>
    </row>
    <row r="245" spans="2:6" ht="13.35" customHeight="1">
      <c r="B245" s="21"/>
      <c r="C245" s="10" t="s">
        <v>354</v>
      </c>
      <c r="D245" s="5" t="s">
        <v>355</v>
      </c>
      <c r="E245" s="10"/>
    </row>
    <row r="246" spans="2:6" ht="13.35" customHeight="1">
      <c r="B246" s="21"/>
      <c r="C246" s="10"/>
      <c r="D246" s="8" t="s">
        <v>356</v>
      </c>
      <c r="E246" s="10"/>
    </row>
    <row r="247" spans="2:6" ht="13.35" customHeight="1">
      <c r="B247" s="21"/>
      <c r="C247" s="10"/>
      <c r="D247" s="8" t="s">
        <v>357</v>
      </c>
      <c r="E247" s="10"/>
    </row>
    <row r="248" spans="2:6" ht="13.35" customHeight="1">
      <c r="B248" s="21"/>
      <c r="C248" s="10"/>
      <c r="D248" s="19" t="s">
        <v>249</v>
      </c>
      <c r="E248" s="10"/>
    </row>
    <row r="249" spans="2:6" ht="13.35" customHeight="1">
      <c r="B249" s="21"/>
      <c r="C249" s="10"/>
      <c r="D249" s="19" t="s">
        <v>250</v>
      </c>
      <c r="E249" s="10"/>
    </row>
    <row r="250" spans="2:6" ht="13.35" customHeight="1">
      <c r="B250" s="21"/>
      <c r="C250" s="10"/>
      <c r="D250" s="58" t="s">
        <v>358</v>
      </c>
      <c r="E250" s="10"/>
    </row>
    <row r="251" spans="2:6" ht="13.35" customHeight="1">
      <c r="B251" s="21"/>
      <c r="C251" s="10"/>
      <c r="D251" s="19" t="s">
        <v>359</v>
      </c>
      <c r="E251" s="10"/>
    </row>
    <row r="252" spans="2:6" ht="13.35" customHeight="1">
      <c r="B252" s="21"/>
      <c r="C252" s="10"/>
      <c r="D252" s="19" t="s">
        <v>253</v>
      </c>
      <c r="E252" s="10"/>
    </row>
    <row r="253" spans="2:6" ht="13.35" customHeight="1">
      <c r="B253" s="21"/>
      <c r="C253" s="10"/>
      <c r="D253" s="19" t="s">
        <v>254</v>
      </c>
      <c r="E253" s="10"/>
    </row>
    <row r="254" spans="2:6" ht="13.35" customHeight="1">
      <c r="B254" s="21"/>
      <c r="C254" s="10"/>
      <c r="D254" s="19" t="s">
        <v>255</v>
      </c>
      <c r="E254" s="10"/>
    </row>
    <row r="255" spans="2:6" ht="13.35" customHeight="1">
      <c r="B255" s="21"/>
      <c r="C255" s="10"/>
      <c r="D255" s="58" t="s">
        <v>360</v>
      </c>
      <c r="E255" s="10"/>
    </row>
    <row r="256" spans="2:6" ht="13.35" customHeight="1">
      <c r="B256" s="21"/>
      <c r="C256" s="10"/>
      <c r="D256" s="58" t="s">
        <v>257</v>
      </c>
      <c r="E256" s="10"/>
    </row>
    <row r="257" spans="2:6" ht="13.35" customHeight="1">
      <c r="B257" s="21"/>
      <c r="C257" s="10"/>
      <c r="D257" s="8" t="s">
        <v>361</v>
      </c>
      <c r="E257" s="10"/>
    </row>
    <row r="258" spans="2:6" ht="13.35" customHeight="1">
      <c r="B258" s="21"/>
      <c r="C258" s="10"/>
      <c r="D258" s="8" t="s">
        <v>362</v>
      </c>
      <c r="E258" s="10" t="s">
        <v>105</v>
      </c>
      <c r="F258" s="35" t="s">
        <v>363</v>
      </c>
    </row>
    <row r="259" spans="2:6" ht="13.35" customHeight="1">
      <c r="B259" s="21"/>
      <c r="C259" s="10"/>
      <c r="D259" s="8" t="s">
        <v>364</v>
      </c>
      <c r="E259" s="10"/>
    </row>
    <row r="260" spans="2:6" ht="13.35" customHeight="1">
      <c r="B260" s="21"/>
      <c r="C260" s="10" t="s">
        <v>365</v>
      </c>
      <c r="D260" s="8" t="s">
        <v>366</v>
      </c>
      <c r="E260" s="10"/>
    </row>
    <row r="261" spans="2:6" ht="13.35" customHeight="1">
      <c r="B261" s="21"/>
      <c r="D261" s="8" t="s">
        <v>367</v>
      </c>
      <c r="E261" s="10"/>
    </row>
    <row r="262" spans="2:6" ht="13.35" customHeight="1">
      <c r="B262" s="21"/>
      <c r="C262" s="10"/>
      <c r="D262" s="8" t="s">
        <v>368</v>
      </c>
      <c r="E262" s="10" t="s">
        <v>369</v>
      </c>
      <c r="F262" s="35" t="s">
        <v>370</v>
      </c>
    </row>
    <row r="263" spans="2:6" ht="13.35" customHeight="1">
      <c r="B263" s="21"/>
      <c r="C263" s="10"/>
      <c r="D263" s="19" t="s">
        <v>249</v>
      </c>
      <c r="E263" s="10"/>
    </row>
    <row r="264" spans="2:6" ht="13.35" customHeight="1">
      <c r="B264" s="21"/>
      <c r="C264" s="10"/>
      <c r="D264" s="19" t="s">
        <v>250</v>
      </c>
      <c r="E264" s="10"/>
    </row>
    <row r="265" spans="2:6" ht="13.35" customHeight="1">
      <c r="B265" s="21"/>
      <c r="C265" s="10"/>
      <c r="D265" s="8" t="s">
        <v>371</v>
      </c>
      <c r="E265" s="10"/>
    </row>
    <row r="266" spans="2:6" ht="13.35" customHeight="1">
      <c r="B266" s="21"/>
      <c r="C266" s="10"/>
      <c r="D266" s="8" t="s">
        <v>372</v>
      </c>
      <c r="E266" s="10"/>
    </row>
    <row r="267" spans="2:6" ht="13.35" customHeight="1">
      <c r="B267" s="21"/>
      <c r="C267" s="10"/>
      <c r="D267" s="8" t="s">
        <v>373</v>
      </c>
      <c r="E267" s="10"/>
    </row>
    <row r="268" spans="2:6" ht="13.35" customHeight="1">
      <c r="B268" s="21"/>
      <c r="C268" s="10"/>
      <c r="D268" s="8" t="s">
        <v>374</v>
      </c>
      <c r="E268" s="10"/>
    </row>
    <row r="269" spans="2:6" ht="13.35" customHeight="1">
      <c r="B269" s="21"/>
      <c r="C269" s="10"/>
      <c r="E269" s="10"/>
    </row>
    <row r="270" spans="2:6" ht="12.95">
      <c r="C270" s="10"/>
      <c r="D270" s="8"/>
      <c r="E270" s="10"/>
    </row>
    <row r="271" spans="2:6" ht="12.95">
      <c r="C271" s="10"/>
      <c r="D271" s="8"/>
      <c r="E271" s="10"/>
    </row>
    <row r="272" spans="2:6" ht="12.95">
      <c r="C272" s="10"/>
      <c r="D272" s="8"/>
      <c r="E272" s="10"/>
    </row>
    <row r="273" spans="3:5" ht="12.95">
      <c r="C273" s="10"/>
      <c r="D273" s="8"/>
      <c r="E273" s="10"/>
    </row>
    <row r="274" spans="3:5" ht="12.95">
      <c r="C274" s="10"/>
      <c r="D274" s="8"/>
      <c r="E274" s="10"/>
    </row>
    <row r="275" spans="3:5" ht="12.95">
      <c r="C275" s="10"/>
      <c r="D275" s="8"/>
      <c r="E275" s="10"/>
    </row>
    <row r="276" spans="3:5" ht="12.95">
      <c r="C276" s="10"/>
      <c r="D276" s="8"/>
      <c r="E276" s="10"/>
    </row>
    <row r="277" spans="3:5" ht="12.95">
      <c r="C277" s="10"/>
      <c r="D277" s="8"/>
      <c r="E277" s="10"/>
    </row>
    <row r="278" spans="3:5" ht="12.95">
      <c r="C278" s="10"/>
      <c r="D278" s="8"/>
      <c r="E278" s="10"/>
    </row>
    <row r="279" spans="3:5" ht="12.95">
      <c r="C279" s="10"/>
      <c r="D279" s="8"/>
      <c r="E279" s="10"/>
    </row>
    <row r="280" spans="3:5" ht="12.95">
      <c r="C280" s="10"/>
      <c r="D280" s="8"/>
      <c r="E280" s="10"/>
    </row>
    <row r="281" spans="3:5" ht="12.95">
      <c r="C281" s="10"/>
      <c r="D281" s="8"/>
      <c r="E281" s="10"/>
    </row>
    <row r="282" spans="3:5" ht="12.95">
      <c r="C282" s="10"/>
      <c r="D282" s="8"/>
      <c r="E282" s="10"/>
    </row>
    <row r="283" spans="3:5" ht="12.95">
      <c r="C283" s="10"/>
      <c r="D283" s="8"/>
      <c r="E283" s="10"/>
    </row>
    <row r="284" spans="3:5" ht="12.95">
      <c r="C284" s="10"/>
      <c r="D284" s="8"/>
      <c r="E284" s="10"/>
    </row>
    <row r="285" spans="3:5" ht="12.95">
      <c r="C285" s="10"/>
      <c r="D285" s="8"/>
      <c r="E285" s="10"/>
    </row>
    <row r="286" spans="3:5" ht="12.95">
      <c r="C286" s="10"/>
      <c r="D286" s="8"/>
      <c r="E286" s="10"/>
    </row>
    <row r="287" spans="3:5" ht="12.95">
      <c r="C287" s="10"/>
      <c r="D287" s="8"/>
      <c r="E287" s="10"/>
    </row>
    <row r="288" spans="3:5" ht="12.95">
      <c r="C288" s="10"/>
      <c r="D288" s="8"/>
      <c r="E288" s="10"/>
    </row>
    <row r="289" spans="3:5" ht="12.95">
      <c r="C289" s="10"/>
      <c r="D289" s="8"/>
      <c r="E289" s="10"/>
    </row>
    <row r="290" spans="3:5" ht="12.95">
      <c r="C290" s="10"/>
      <c r="D290" s="8"/>
      <c r="E290" s="10"/>
    </row>
    <row r="291" spans="3:5" ht="12.95">
      <c r="C291" s="10"/>
      <c r="D291" s="8"/>
      <c r="E291" s="10"/>
    </row>
    <row r="292" spans="3:5" ht="12.95">
      <c r="C292" s="10"/>
      <c r="D292" s="8"/>
      <c r="E292" s="10"/>
    </row>
    <row r="293" spans="3:5" ht="12.95">
      <c r="C293" s="10"/>
      <c r="D293" s="8"/>
      <c r="E293" s="10"/>
    </row>
    <row r="294" spans="3:5" ht="12.95">
      <c r="C294" s="10"/>
      <c r="D294" s="8"/>
      <c r="E294" s="10"/>
    </row>
    <row r="295" spans="3:5" ht="12.95">
      <c r="C295" s="10"/>
      <c r="D295" s="8"/>
      <c r="E295" s="10"/>
    </row>
    <row r="296" spans="3:5" ht="12.95">
      <c r="C296" s="10"/>
      <c r="D296" s="8"/>
      <c r="E296" s="10"/>
    </row>
    <row r="297" spans="3:5" ht="12.95">
      <c r="C297" s="10"/>
      <c r="D297" s="8"/>
      <c r="E297" s="10"/>
    </row>
    <row r="298" spans="3:5" ht="12.95">
      <c r="C298" s="10"/>
      <c r="D298" s="8"/>
      <c r="E298" s="10"/>
    </row>
    <row r="299" spans="3:5" ht="12.95">
      <c r="C299" s="10"/>
      <c r="D299" s="8"/>
      <c r="E299" s="10"/>
    </row>
    <row r="300" spans="3:5" ht="12.95">
      <c r="C300" s="10"/>
      <c r="D300" s="8"/>
      <c r="E300" s="10"/>
    </row>
    <row r="301" spans="3:5" ht="12.95">
      <c r="C301" s="10"/>
      <c r="D301" s="8"/>
      <c r="E301" s="10"/>
    </row>
    <row r="302" spans="3:5" ht="12.95">
      <c r="C302" s="10"/>
      <c r="D302" s="8"/>
      <c r="E302" s="10"/>
    </row>
    <row r="303" spans="3:5" ht="12.95">
      <c r="C303" s="10"/>
      <c r="D303" s="8"/>
      <c r="E303" s="10"/>
    </row>
    <row r="304" spans="3:5" ht="12.95">
      <c r="C304" s="10"/>
      <c r="D304" s="8"/>
      <c r="E304" s="10"/>
    </row>
    <row r="305" spans="3:5" ht="12.95">
      <c r="C305" s="10"/>
      <c r="D305" s="8"/>
      <c r="E305" s="10"/>
    </row>
    <row r="306" spans="3:5" ht="12.95">
      <c r="C306" s="10"/>
      <c r="D306" s="8"/>
      <c r="E306" s="10"/>
    </row>
    <row r="307" spans="3:5" ht="12.95">
      <c r="C307" s="10"/>
      <c r="D307" s="8"/>
      <c r="E307" s="10"/>
    </row>
    <row r="308" spans="3:5" ht="12.95">
      <c r="C308" s="10"/>
      <c r="D308" s="8"/>
      <c r="E308" s="10"/>
    </row>
    <row r="309" spans="3:5" ht="12.95">
      <c r="C309" s="10"/>
      <c r="D309" s="8"/>
      <c r="E309" s="10"/>
    </row>
    <row r="310" spans="3:5" ht="12.95">
      <c r="C310" s="10"/>
      <c r="D310" s="8"/>
      <c r="E310" s="10"/>
    </row>
    <row r="311" spans="3:5" ht="12.95">
      <c r="C311" s="10"/>
      <c r="D311" s="8"/>
      <c r="E311" s="10"/>
    </row>
    <row r="312" spans="3:5" ht="12.95">
      <c r="C312" s="10"/>
      <c r="D312" s="8"/>
      <c r="E312" s="10"/>
    </row>
    <row r="313" spans="3:5" ht="12.95">
      <c r="C313" s="10"/>
      <c r="D313" s="8"/>
      <c r="E313" s="10"/>
    </row>
    <row r="314" spans="3:5" ht="12.95">
      <c r="C314" s="10"/>
      <c r="D314" s="8"/>
      <c r="E314" s="10"/>
    </row>
    <row r="315" spans="3:5" ht="12.95">
      <c r="C315" s="10"/>
      <c r="D315" s="8"/>
      <c r="E315" s="10"/>
    </row>
    <row r="316" spans="3:5" ht="12.95">
      <c r="C316" s="10"/>
      <c r="D316" s="8"/>
      <c r="E316" s="10"/>
    </row>
    <row r="317" spans="3:5" ht="12.95">
      <c r="C317" s="10"/>
      <c r="D317" s="8"/>
      <c r="E317" s="10"/>
    </row>
    <row r="318" spans="3:5" ht="12.95">
      <c r="C318" s="10"/>
      <c r="D318" s="8"/>
      <c r="E318" s="10"/>
    </row>
    <row r="319" spans="3:5" ht="12.95">
      <c r="C319" s="10"/>
      <c r="D319" s="8"/>
      <c r="E319" s="10"/>
    </row>
    <row r="320" spans="3:5" ht="12.95">
      <c r="C320" s="10"/>
      <c r="D320" s="8"/>
      <c r="E320" s="10"/>
    </row>
    <row r="321" spans="3:5" ht="12.95">
      <c r="C321" s="10"/>
      <c r="D321" s="8"/>
      <c r="E321" s="10"/>
    </row>
    <row r="322" spans="3:5" ht="12.95">
      <c r="C322" s="10"/>
      <c r="D322" s="8"/>
      <c r="E322" s="10"/>
    </row>
    <row r="323" spans="3:5" ht="12.95">
      <c r="C323" s="10"/>
      <c r="D323" s="8"/>
      <c r="E323" s="10"/>
    </row>
    <row r="324" spans="3:5" ht="12.95">
      <c r="C324" s="10"/>
      <c r="D324" s="8"/>
      <c r="E324" s="10"/>
    </row>
    <row r="325" spans="3:5" ht="12.95">
      <c r="C325" s="10"/>
      <c r="D325" s="8"/>
      <c r="E325" s="10"/>
    </row>
    <row r="326" spans="3:5" ht="12.95">
      <c r="C326" s="10"/>
      <c r="D326" s="8"/>
      <c r="E326" s="10"/>
    </row>
    <row r="327" spans="3:5" ht="12.95">
      <c r="C327" s="10"/>
      <c r="D327" s="8"/>
      <c r="E327" s="10"/>
    </row>
    <row r="328" spans="3:5" ht="12.95">
      <c r="C328" s="10"/>
      <c r="D328" s="8"/>
      <c r="E328" s="10"/>
    </row>
    <row r="329" spans="3:5" ht="12.95">
      <c r="C329" s="10"/>
      <c r="D329" s="8"/>
      <c r="E329" s="10"/>
    </row>
    <row r="330" spans="3:5" ht="12.95">
      <c r="C330" s="10"/>
      <c r="D330" s="8"/>
      <c r="E330" s="10"/>
    </row>
    <row r="331" spans="3:5" ht="12.95">
      <c r="C331" s="10"/>
      <c r="D331" s="8"/>
      <c r="E331" s="10"/>
    </row>
    <row r="332" spans="3:5" ht="12.95">
      <c r="C332" s="10"/>
      <c r="D332" s="8"/>
      <c r="E332" s="10"/>
    </row>
    <row r="333" spans="3:5" ht="12.95">
      <c r="C333" s="10"/>
      <c r="D333" s="8"/>
      <c r="E333" s="10"/>
    </row>
    <row r="334" spans="3:5" ht="12.95">
      <c r="C334" s="10"/>
      <c r="D334" s="8"/>
      <c r="E334" s="10"/>
    </row>
    <row r="335" spans="3:5" ht="12.95">
      <c r="C335" s="10"/>
      <c r="D335" s="8"/>
      <c r="E335" s="10"/>
    </row>
    <row r="336" spans="3:5" ht="12.95">
      <c r="C336" s="10"/>
      <c r="D336" s="8"/>
      <c r="E336" s="10"/>
    </row>
    <row r="337" spans="3:5" ht="12.95">
      <c r="C337" s="10"/>
      <c r="D337" s="8"/>
      <c r="E337" s="10"/>
    </row>
    <row r="338" spans="3:5" ht="12.95">
      <c r="C338" s="10"/>
      <c r="D338" s="8"/>
      <c r="E338" s="10"/>
    </row>
    <row r="339" spans="3:5" ht="12.95">
      <c r="C339" s="10"/>
      <c r="D339" s="8"/>
      <c r="E339" s="10"/>
    </row>
    <row r="340" spans="3:5" ht="12.95">
      <c r="C340" s="10"/>
      <c r="D340" s="8"/>
      <c r="E340" s="10"/>
    </row>
    <row r="341" spans="3:5" ht="12.95">
      <c r="C341" s="10"/>
      <c r="D341" s="8"/>
      <c r="E341" s="10"/>
    </row>
    <row r="342" spans="3:5" ht="12.95">
      <c r="C342" s="10"/>
      <c r="D342" s="8"/>
      <c r="E342" s="10"/>
    </row>
    <row r="343" spans="3:5" ht="12.95">
      <c r="C343" s="10"/>
      <c r="D343" s="8"/>
      <c r="E343" s="10"/>
    </row>
    <row r="344" spans="3:5" ht="12.95">
      <c r="C344" s="10"/>
      <c r="D344" s="8"/>
      <c r="E344" s="10"/>
    </row>
    <row r="345" spans="3:5" ht="12.95">
      <c r="C345" s="10"/>
      <c r="D345" s="8"/>
      <c r="E345" s="10"/>
    </row>
    <row r="346" spans="3:5" ht="12.95">
      <c r="C346" s="10"/>
      <c r="D346" s="8"/>
      <c r="E346" s="10"/>
    </row>
    <row r="347" spans="3:5" ht="12.95">
      <c r="C347" s="10"/>
      <c r="D347" s="8"/>
      <c r="E347" s="10"/>
    </row>
    <row r="348" spans="3:5" ht="12.95">
      <c r="C348" s="10"/>
      <c r="D348" s="8"/>
      <c r="E348" s="10"/>
    </row>
    <row r="349" spans="3:5" ht="12.95">
      <c r="C349" s="10"/>
      <c r="D349" s="8"/>
      <c r="E349" s="10"/>
    </row>
    <row r="350" spans="3:5" ht="12.95">
      <c r="C350" s="10"/>
      <c r="D350" s="8"/>
      <c r="E350" s="10"/>
    </row>
    <row r="351" spans="3:5" ht="12.95">
      <c r="C351" s="10"/>
      <c r="D351" s="8"/>
      <c r="E351" s="10"/>
    </row>
    <row r="352" spans="3:5" ht="12.95">
      <c r="C352" s="10"/>
      <c r="D352" s="8"/>
      <c r="E352" s="10"/>
    </row>
    <row r="353" spans="3:5" ht="12.95">
      <c r="C353" s="10"/>
      <c r="D353" s="8"/>
      <c r="E353" s="10"/>
    </row>
    <row r="354" spans="3:5" ht="12.95">
      <c r="C354" s="10"/>
      <c r="D354" s="8"/>
      <c r="E354" s="10"/>
    </row>
    <row r="355" spans="3:5" ht="12.95">
      <c r="C355" s="10"/>
      <c r="D355" s="8"/>
      <c r="E355" s="10"/>
    </row>
    <row r="356" spans="3:5" ht="12.95">
      <c r="C356" s="10"/>
      <c r="D356" s="8"/>
      <c r="E356" s="10"/>
    </row>
    <row r="357" spans="3:5" ht="12.95">
      <c r="C357" s="10"/>
      <c r="D357" s="8"/>
      <c r="E357" s="10"/>
    </row>
    <row r="358" spans="3:5" ht="12.95">
      <c r="C358" s="10"/>
      <c r="D358" s="8"/>
      <c r="E358" s="10"/>
    </row>
    <row r="359" spans="3:5" ht="12.95">
      <c r="C359" s="10"/>
      <c r="D359" s="8"/>
      <c r="E359" s="10"/>
    </row>
    <row r="360" spans="3:5" ht="12.95">
      <c r="C360" s="10"/>
      <c r="D360" s="8"/>
      <c r="E360" s="10"/>
    </row>
    <row r="361" spans="3:5" ht="12.95">
      <c r="C361" s="10"/>
      <c r="D361" s="8"/>
      <c r="E361" s="10"/>
    </row>
    <row r="362" spans="3:5" ht="12.95">
      <c r="C362" s="10"/>
      <c r="D362" s="8"/>
      <c r="E362" s="10"/>
    </row>
    <row r="363" spans="3:5" ht="12.95">
      <c r="C363" s="10"/>
      <c r="D363" s="8"/>
      <c r="E363" s="10"/>
    </row>
    <row r="364" spans="3:5" ht="12.95">
      <c r="C364" s="10"/>
      <c r="D364" s="8"/>
      <c r="E364" s="10"/>
    </row>
    <row r="365" spans="3:5" ht="12.95">
      <c r="C365" s="10"/>
      <c r="D365" s="8"/>
      <c r="E365" s="10"/>
    </row>
    <row r="366" spans="3:5" ht="12.95">
      <c r="C366" s="10"/>
      <c r="D366" s="8"/>
      <c r="E366" s="10"/>
    </row>
    <row r="367" spans="3:5" ht="12.95">
      <c r="C367" s="10"/>
      <c r="D367" s="8"/>
      <c r="E367" s="10"/>
    </row>
    <row r="368" spans="3:5" ht="12.95">
      <c r="C368" s="10"/>
      <c r="D368" s="8"/>
      <c r="E368" s="10"/>
    </row>
    <row r="369" spans="3:5" ht="12.95">
      <c r="C369" s="10"/>
      <c r="D369" s="8"/>
      <c r="E369" s="10"/>
    </row>
    <row r="370" spans="3:5" ht="12.95">
      <c r="C370" s="10"/>
      <c r="D370" s="8"/>
      <c r="E370" s="10"/>
    </row>
    <row r="371" spans="3:5" ht="12.95">
      <c r="C371" s="10"/>
      <c r="D371" s="8"/>
      <c r="E371" s="10"/>
    </row>
    <row r="372" spans="3:5" ht="12.95">
      <c r="C372" s="10"/>
      <c r="D372" s="8"/>
      <c r="E372" s="10"/>
    </row>
    <row r="373" spans="3:5" ht="12.95">
      <c r="C373" s="10"/>
      <c r="D373" s="8"/>
      <c r="E373" s="10"/>
    </row>
    <row r="374" spans="3:5" ht="12.95">
      <c r="C374" s="10"/>
      <c r="D374" s="8"/>
      <c r="E374" s="10"/>
    </row>
    <row r="375" spans="3:5" ht="12.95">
      <c r="C375" s="10"/>
      <c r="D375" s="8"/>
      <c r="E375" s="10"/>
    </row>
    <row r="376" spans="3:5" ht="12.95">
      <c r="C376" s="10"/>
      <c r="D376" s="8"/>
      <c r="E376" s="10"/>
    </row>
    <row r="377" spans="3:5" ht="12.95">
      <c r="C377" s="10"/>
      <c r="D377" s="8"/>
      <c r="E377" s="10"/>
    </row>
    <row r="378" spans="3:5" ht="12.95">
      <c r="C378" s="10"/>
      <c r="D378" s="8"/>
      <c r="E378" s="10"/>
    </row>
    <row r="379" spans="3:5" ht="12.95">
      <c r="C379" s="10"/>
      <c r="D379" s="8"/>
      <c r="E379" s="10"/>
    </row>
    <row r="380" spans="3:5" ht="12.95">
      <c r="C380" s="10"/>
      <c r="D380" s="8"/>
      <c r="E380" s="10"/>
    </row>
    <row r="381" spans="3:5" ht="12.95">
      <c r="C381" s="10"/>
      <c r="D381" s="8"/>
      <c r="E381" s="10"/>
    </row>
    <row r="382" spans="3:5" ht="12.95">
      <c r="C382" s="10"/>
      <c r="D382" s="8"/>
      <c r="E382" s="10"/>
    </row>
    <row r="383" spans="3:5" ht="12.95">
      <c r="C383" s="10"/>
      <c r="D383" s="8"/>
      <c r="E383" s="10"/>
    </row>
    <row r="384" spans="3:5" ht="12.95">
      <c r="C384" s="10"/>
      <c r="D384" s="8"/>
      <c r="E384" s="10"/>
    </row>
    <row r="385" spans="3:5" ht="12.95">
      <c r="C385" s="10"/>
      <c r="D385" s="8"/>
      <c r="E385" s="10"/>
    </row>
    <row r="386" spans="3:5" ht="12.95">
      <c r="C386" s="10"/>
      <c r="D386" s="8"/>
      <c r="E386" s="10"/>
    </row>
    <row r="387" spans="3:5" ht="12.95">
      <c r="C387" s="10"/>
      <c r="D387" s="8"/>
      <c r="E387" s="10"/>
    </row>
    <row r="388" spans="3:5" ht="12.95">
      <c r="C388" s="10"/>
      <c r="D388" s="8"/>
      <c r="E388" s="10"/>
    </row>
    <row r="389" spans="3:5" ht="12.95">
      <c r="C389" s="10"/>
      <c r="D389" s="8"/>
      <c r="E389" s="10"/>
    </row>
    <row r="390" spans="3:5" ht="12.95">
      <c r="C390" s="10"/>
      <c r="D390" s="8"/>
      <c r="E390" s="10"/>
    </row>
    <row r="391" spans="3:5" ht="12.95">
      <c r="C391" s="10"/>
      <c r="D391" s="8"/>
      <c r="E391" s="10"/>
    </row>
    <row r="392" spans="3:5" ht="12.95">
      <c r="C392" s="10"/>
      <c r="D392" s="8"/>
      <c r="E392" s="10"/>
    </row>
    <row r="393" spans="3:5" ht="12.95">
      <c r="C393" s="10"/>
      <c r="D393" s="8"/>
      <c r="E393" s="10"/>
    </row>
    <row r="394" spans="3:5" ht="12.95">
      <c r="C394" s="10"/>
      <c r="D394" s="8"/>
      <c r="E394" s="10"/>
    </row>
    <row r="395" spans="3:5" ht="12.95">
      <c r="C395" s="10"/>
      <c r="D395" s="8"/>
      <c r="E395" s="10"/>
    </row>
    <row r="396" spans="3:5" ht="12.95">
      <c r="C396" s="10"/>
      <c r="D396" s="8"/>
      <c r="E396" s="10"/>
    </row>
    <row r="397" spans="3:5" ht="12.95">
      <c r="C397" s="10"/>
      <c r="D397" s="8"/>
      <c r="E397" s="10"/>
    </row>
    <row r="398" spans="3:5" ht="12.95">
      <c r="C398" s="10"/>
      <c r="D398" s="8"/>
      <c r="E398" s="10"/>
    </row>
    <row r="399" spans="3:5" ht="12.95">
      <c r="C399" s="10"/>
      <c r="D399" s="8"/>
      <c r="E399" s="10"/>
    </row>
    <row r="400" spans="3:5" ht="12.95">
      <c r="C400" s="10"/>
      <c r="D400" s="8"/>
      <c r="E400" s="10"/>
    </row>
    <row r="401" spans="3:5" ht="12.95">
      <c r="C401" s="10"/>
      <c r="D401" s="8"/>
      <c r="E401" s="10"/>
    </row>
    <row r="402" spans="3:5" ht="12.95">
      <c r="C402" s="10"/>
      <c r="D402" s="8"/>
      <c r="E402" s="10"/>
    </row>
    <row r="403" spans="3:5" ht="12.95">
      <c r="C403" s="10"/>
      <c r="D403" s="8"/>
      <c r="E403" s="10"/>
    </row>
    <row r="404" spans="3:5" ht="12.95">
      <c r="C404" s="10"/>
      <c r="D404" s="8"/>
      <c r="E404" s="10"/>
    </row>
    <row r="405" spans="3:5" ht="12.95">
      <c r="C405" s="10"/>
      <c r="D405" s="8"/>
      <c r="E405" s="10"/>
    </row>
    <row r="406" spans="3:5" ht="12.95">
      <c r="C406" s="10"/>
      <c r="D406" s="8"/>
      <c r="E406" s="10"/>
    </row>
    <row r="407" spans="3:5" ht="12.95">
      <c r="C407" s="10"/>
      <c r="D407" s="8"/>
      <c r="E407" s="10"/>
    </row>
    <row r="408" spans="3:5" ht="12.95">
      <c r="C408" s="10"/>
      <c r="D408" s="8"/>
      <c r="E408" s="10"/>
    </row>
    <row r="409" spans="3:5" ht="12.95">
      <c r="C409" s="10"/>
      <c r="D409" s="8"/>
      <c r="E409" s="10"/>
    </row>
    <row r="410" spans="3:5" ht="12.95">
      <c r="C410" s="10"/>
      <c r="D410" s="8"/>
      <c r="E410" s="10"/>
    </row>
    <row r="411" spans="3:5" ht="12.95">
      <c r="C411" s="10"/>
      <c r="D411" s="8"/>
      <c r="E411" s="10"/>
    </row>
    <row r="412" spans="3:5" ht="12.95">
      <c r="C412" s="10"/>
      <c r="D412" s="8"/>
      <c r="E412" s="10"/>
    </row>
    <row r="413" spans="3:5" ht="12.95">
      <c r="C413" s="10"/>
      <c r="D413" s="8"/>
      <c r="E413" s="10"/>
    </row>
    <row r="414" spans="3:5" ht="12.95">
      <c r="C414" s="10"/>
      <c r="D414" s="8"/>
      <c r="E414" s="10"/>
    </row>
    <row r="415" spans="3:5" ht="12.95">
      <c r="C415" s="10"/>
      <c r="D415" s="8"/>
      <c r="E415" s="10"/>
    </row>
    <row r="416" spans="3:5" ht="12.95">
      <c r="C416" s="10"/>
      <c r="D416" s="8"/>
      <c r="E416" s="10"/>
    </row>
    <row r="417" spans="3:5" ht="12.95">
      <c r="C417" s="10"/>
      <c r="D417" s="8"/>
      <c r="E417" s="10"/>
    </row>
    <row r="418" spans="3:5" ht="12.95">
      <c r="C418" s="10"/>
      <c r="D418" s="8"/>
      <c r="E418" s="10"/>
    </row>
    <row r="419" spans="3:5" ht="12.95">
      <c r="C419" s="10"/>
      <c r="D419" s="8"/>
      <c r="E419" s="10"/>
    </row>
    <row r="420" spans="3:5" ht="12.95">
      <c r="C420" s="10"/>
      <c r="D420" s="8"/>
      <c r="E420" s="10"/>
    </row>
    <row r="421" spans="3:5" ht="12.95">
      <c r="C421" s="10"/>
      <c r="D421" s="8"/>
      <c r="E421" s="10"/>
    </row>
    <row r="422" spans="3:5" ht="12.95">
      <c r="C422" s="10"/>
      <c r="D422" s="8"/>
      <c r="E422" s="10"/>
    </row>
    <row r="423" spans="3:5" ht="12.95">
      <c r="C423" s="10"/>
      <c r="D423" s="8"/>
      <c r="E423" s="10"/>
    </row>
    <row r="424" spans="3:5" ht="12.95">
      <c r="C424" s="10"/>
      <c r="D424" s="8"/>
      <c r="E424" s="10"/>
    </row>
    <row r="425" spans="3:5" ht="12.95">
      <c r="C425" s="10"/>
      <c r="D425" s="8"/>
      <c r="E425" s="10"/>
    </row>
    <row r="426" spans="3:5" ht="12.95">
      <c r="C426" s="10"/>
      <c r="D426" s="8"/>
      <c r="E426" s="10"/>
    </row>
    <row r="427" spans="3:5" ht="12.95">
      <c r="C427" s="10"/>
      <c r="D427" s="8"/>
      <c r="E427" s="10"/>
    </row>
    <row r="428" spans="3:5" ht="12.95">
      <c r="C428" s="10"/>
      <c r="D428" s="8"/>
      <c r="E428" s="10"/>
    </row>
    <row r="429" spans="3:5" ht="12.95">
      <c r="C429" s="10"/>
      <c r="D429" s="8"/>
      <c r="E429" s="10"/>
    </row>
    <row r="430" spans="3:5" ht="12.95">
      <c r="C430" s="10"/>
      <c r="D430" s="8"/>
      <c r="E430" s="10"/>
    </row>
    <row r="431" spans="3:5" ht="12.95">
      <c r="C431" s="10"/>
      <c r="D431" s="8"/>
      <c r="E431" s="10"/>
    </row>
    <row r="432" spans="3:5" ht="12.95">
      <c r="C432" s="10"/>
      <c r="D432" s="8"/>
      <c r="E432" s="10"/>
    </row>
    <row r="433" spans="3:5" ht="12.95">
      <c r="C433" s="10"/>
      <c r="D433" s="8"/>
      <c r="E433" s="10"/>
    </row>
    <row r="434" spans="3:5" ht="12.95">
      <c r="C434" s="10"/>
      <c r="D434" s="8"/>
      <c r="E434" s="10"/>
    </row>
    <row r="435" spans="3:5" ht="12.95">
      <c r="C435" s="10"/>
      <c r="D435" s="8"/>
      <c r="E435" s="10"/>
    </row>
    <row r="436" spans="3:5" ht="12.95">
      <c r="C436" s="10"/>
      <c r="D436" s="8"/>
      <c r="E436" s="10"/>
    </row>
    <row r="437" spans="3:5" ht="12.95">
      <c r="C437" s="10"/>
      <c r="D437" s="8"/>
      <c r="E437" s="10"/>
    </row>
    <row r="438" spans="3:5" ht="12.95">
      <c r="C438" s="10"/>
      <c r="D438" s="8"/>
      <c r="E438" s="10"/>
    </row>
    <row r="439" spans="3:5" ht="12.95">
      <c r="C439" s="10"/>
      <c r="D439" s="8"/>
      <c r="E439" s="10"/>
    </row>
    <row r="440" spans="3:5" ht="12.95">
      <c r="C440" s="10"/>
      <c r="D440" s="8"/>
      <c r="E440" s="10"/>
    </row>
    <row r="441" spans="3:5" ht="12.95">
      <c r="C441" s="10"/>
      <c r="D441" s="8"/>
      <c r="E441" s="10"/>
    </row>
    <row r="442" spans="3:5" ht="12.95">
      <c r="C442" s="10"/>
      <c r="D442" s="8"/>
      <c r="E442" s="10"/>
    </row>
    <row r="443" spans="3:5" ht="12.95">
      <c r="C443" s="10"/>
      <c r="D443" s="8"/>
      <c r="E443" s="10"/>
    </row>
    <row r="444" spans="3:5" ht="12.95">
      <c r="C444" s="10"/>
      <c r="D444" s="8"/>
      <c r="E444" s="10"/>
    </row>
    <row r="445" spans="3:5" ht="12.95">
      <c r="C445" s="10"/>
      <c r="D445" s="8"/>
      <c r="E445" s="10"/>
    </row>
    <row r="446" spans="3:5" ht="12.95">
      <c r="C446" s="10"/>
      <c r="D446" s="8"/>
      <c r="E446" s="10"/>
    </row>
    <row r="447" spans="3:5" ht="12.95">
      <c r="C447" s="10"/>
      <c r="D447" s="8"/>
      <c r="E447" s="10"/>
    </row>
    <row r="448" spans="3:5" ht="12.95">
      <c r="C448" s="10"/>
      <c r="D448" s="8"/>
      <c r="E448" s="10"/>
    </row>
    <row r="449" spans="3:5" ht="12.95">
      <c r="C449" s="10"/>
      <c r="D449" s="8"/>
      <c r="E449" s="10"/>
    </row>
    <row r="450" spans="3:5" ht="12.95">
      <c r="C450" s="10"/>
      <c r="D450" s="8"/>
      <c r="E450" s="10"/>
    </row>
    <row r="451" spans="3:5" ht="12.95">
      <c r="C451" s="10"/>
      <c r="D451" s="8"/>
      <c r="E451" s="10"/>
    </row>
    <row r="452" spans="3:5" ht="12.95">
      <c r="C452" s="10"/>
      <c r="D452" s="8"/>
      <c r="E452" s="10"/>
    </row>
    <row r="453" spans="3:5" ht="12.95">
      <c r="C453" s="10"/>
      <c r="D453" s="8"/>
      <c r="E453" s="10"/>
    </row>
    <row r="454" spans="3:5" ht="12.95">
      <c r="C454" s="10"/>
      <c r="D454" s="8"/>
      <c r="E454" s="10"/>
    </row>
    <row r="455" spans="3:5" ht="12.95">
      <c r="C455" s="10"/>
      <c r="D455" s="8"/>
      <c r="E455" s="10"/>
    </row>
    <row r="456" spans="3:5" ht="12.95">
      <c r="C456" s="10"/>
      <c r="D456" s="8"/>
      <c r="E456" s="10"/>
    </row>
    <row r="457" spans="3:5" ht="12.95">
      <c r="C457" s="10"/>
      <c r="D457" s="8"/>
      <c r="E457" s="10"/>
    </row>
    <row r="458" spans="3:5" ht="12.95">
      <c r="C458" s="10"/>
      <c r="D458" s="8"/>
      <c r="E458" s="10"/>
    </row>
    <row r="459" spans="3:5" ht="12.95">
      <c r="C459" s="10"/>
      <c r="D459" s="8"/>
      <c r="E459" s="10"/>
    </row>
    <row r="460" spans="3:5" ht="12.95">
      <c r="C460" s="10"/>
      <c r="D460" s="8"/>
      <c r="E460" s="10"/>
    </row>
    <row r="461" spans="3:5" ht="12.95">
      <c r="C461" s="10"/>
      <c r="D461" s="8"/>
      <c r="E461" s="10"/>
    </row>
    <row r="462" spans="3:5" ht="12.95">
      <c r="C462" s="10"/>
      <c r="D462" s="8"/>
      <c r="E462" s="10"/>
    </row>
    <row r="463" spans="3:5" ht="12.95">
      <c r="C463" s="10"/>
      <c r="D463" s="8"/>
      <c r="E463" s="10"/>
    </row>
    <row r="464" spans="3:5" ht="12.95">
      <c r="C464" s="10"/>
      <c r="D464" s="8"/>
      <c r="E464" s="10"/>
    </row>
    <row r="465" spans="3:5" ht="12.95">
      <c r="C465" s="10"/>
      <c r="D465" s="8"/>
      <c r="E465" s="10"/>
    </row>
    <row r="466" spans="3:5" ht="12.95">
      <c r="C466" s="10"/>
      <c r="D466" s="8"/>
      <c r="E466" s="10"/>
    </row>
    <row r="467" spans="3:5" ht="12.95">
      <c r="C467" s="10"/>
      <c r="D467" s="8"/>
      <c r="E467" s="10"/>
    </row>
    <row r="468" spans="3:5" ht="12.95">
      <c r="C468" s="10"/>
      <c r="D468" s="8"/>
      <c r="E468" s="10"/>
    </row>
    <row r="469" spans="3:5" ht="12.95">
      <c r="C469" s="10"/>
      <c r="D469" s="8"/>
      <c r="E469" s="10"/>
    </row>
    <row r="470" spans="3:5" ht="12.95">
      <c r="C470" s="10"/>
      <c r="D470" s="8"/>
      <c r="E470" s="10"/>
    </row>
    <row r="471" spans="3:5" ht="12.95">
      <c r="C471" s="10"/>
      <c r="D471" s="8"/>
      <c r="E471" s="10"/>
    </row>
    <row r="472" spans="3:5" ht="12.95">
      <c r="C472" s="10"/>
      <c r="D472" s="8"/>
      <c r="E472" s="10"/>
    </row>
    <row r="473" spans="3:5" ht="12.95">
      <c r="C473" s="10"/>
      <c r="D473" s="8"/>
      <c r="E473" s="10"/>
    </row>
    <row r="474" spans="3:5" ht="12.95">
      <c r="C474" s="10"/>
      <c r="D474" s="8"/>
      <c r="E474" s="10"/>
    </row>
    <row r="475" spans="3:5" ht="12.95">
      <c r="C475" s="10"/>
      <c r="D475" s="8"/>
      <c r="E475" s="10"/>
    </row>
    <row r="476" spans="3:5" ht="12.95">
      <c r="C476" s="10"/>
      <c r="D476" s="8"/>
      <c r="E476" s="10"/>
    </row>
    <row r="477" spans="3:5" ht="12.95">
      <c r="C477" s="10"/>
      <c r="D477" s="8"/>
      <c r="E477" s="10"/>
    </row>
    <row r="478" spans="3:5" ht="12.95">
      <c r="C478" s="10"/>
      <c r="D478" s="8"/>
      <c r="E478" s="10"/>
    </row>
    <row r="479" spans="3:5" ht="12.95">
      <c r="C479" s="10"/>
      <c r="D479" s="8"/>
      <c r="E479" s="10"/>
    </row>
    <row r="480" spans="3:5" ht="12.95">
      <c r="C480" s="10"/>
      <c r="D480" s="8"/>
      <c r="E480" s="10"/>
    </row>
    <row r="481" spans="3:5" ht="12.95">
      <c r="C481" s="10"/>
      <c r="D481" s="8"/>
      <c r="E481" s="10"/>
    </row>
    <row r="482" spans="3:5" ht="12.95">
      <c r="C482" s="10"/>
      <c r="D482" s="8"/>
      <c r="E482" s="10"/>
    </row>
    <row r="483" spans="3:5" ht="12.95">
      <c r="C483" s="10"/>
      <c r="D483" s="8"/>
      <c r="E483" s="10"/>
    </row>
    <row r="484" spans="3:5" ht="12.95">
      <c r="C484" s="10"/>
      <c r="D484" s="8"/>
      <c r="E484" s="10"/>
    </row>
    <row r="485" spans="3:5" ht="12.95">
      <c r="C485" s="10"/>
      <c r="D485" s="8"/>
      <c r="E485" s="10"/>
    </row>
    <row r="486" spans="3:5" ht="12.95">
      <c r="C486" s="10"/>
      <c r="D486" s="8"/>
      <c r="E486" s="10"/>
    </row>
    <row r="487" spans="3:5" ht="12.95">
      <c r="C487" s="10"/>
      <c r="D487" s="8"/>
      <c r="E487" s="10"/>
    </row>
    <row r="488" spans="3:5" ht="12.95">
      <c r="C488" s="10"/>
      <c r="D488" s="8"/>
      <c r="E488" s="10"/>
    </row>
    <row r="489" spans="3:5" ht="12.95">
      <c r="C489" s="10"/>
      <c r="D489" s="8"/>
      <c r="E489" s="10"/>
    </row>
    <row r="490" spans="3:5" ht="12.95">
      <c r="C490" s="10"/>
      <c r="D490" s="8"/>
      <c r="E490" s="10"/>
    </row>
    <row r="491" spans="3:5" ht="12.95">
      <c r="C491" s="10"/>
      <c r="D491" s="8"/>
      <c r="E491" s="10"/>
    </row>
    <row r="492" spans="3:5" ht="12.95">
      <c r="C492" s="10"/>
      <c r="D492" s="8"/>
      <c r="E492" s="10"/>
    </row>
    <row r="493" spans="3:5" ht="12.95">
      <c r="C493" s="10"/>
      <c r="D493" s="8"/>
      <c r="E493" s="10"/>
    </row>
    <row r="494" spans="3:5" ht="12.95">
      <c r="C494" s="10"/>
      <c r="D494" s="8"/>
      <c r="E494" s="10"/>
    </row>
    <row r="495" spans="3:5" ht="12.95">
      <c r="C495" s="10"/>
      <c r="D495" s="8"/>
      <c r="E495" s="10"/>
    </row>
    <row r="496" spans="3:5" ht="12.95">
      <c r="C496" s="10"/>
      <c r="D496" s="8"/>
      <c r="E496" s="10"/>
    </row>
    <row r="497" spans="3:5" ht="12.95">
      <c r="C497" s="10"/>
      <c r="D497" s="8"/>
      <c r="E497" s="10"/>
    </row>
    <row r="498" spans="3:5" ht="12.95">
      <c r="C498" s="10"/>
      <c r="D498" s="8"/>
      <c r="E498" s="10"/>
    </row>
    <row r="499" spans="3:5" ht="12.95">
      <c r="C499" s="10"/>
      <c r="D499" s="8"/>
      <c r="E499" s="10"/>
    </row>
    <row r="500" spans="3:5" ht="12.95">
      <c r="C500" s="10"/>
      <c r="D500" s="8"/>
      <c r="E500" s="10"/>
    </row>
    <row r="501" spans="3:5" ht="12.95">
      <c r="C501" s="10"/>
      <c r="D501" s="8"/>
      <c r="E501" s="10"/>
    </row>
    <row r="502" spans="3:5" ht="12.95">
      <c r="C502" s="10"/>
      <c r="D502" s="8"/>
      <c r="E502" s="10"/>
    </row>
    <row r="503" spans="3:5" ht="12.95">
      <c r="C503" s="10"/>
      <c r="D503" s="8"/>
      <c r="E503" s="10"/>
    </row>
    <row r="504" spans="3:5" ht="12.95">
      <c r="C504" s="10"/>
      <c r="D504" s="8"/>
      <c r="E504" s="10"/>
    </row>
    <row r="505" spans="3:5" ht="12.95">
      <c r="C505" s="10"/>
      <c r="D505" s="8"/>
      <c r="E505" s="10"/>
    </row>
    <row r="506" spans="3:5" ht="12.95">
      <c r="C506" s="10"/>
      <c r="D506" s="8"/>
      <c r="E506" s="10"/>
    </row>
    <row r="507" spans="3:5" ht="12.95">
      <c r="C507" s="10"/>
      <c r="D507" s="8"/>
      <c r="E507" s="10"/>
    </row>
    <row r="508" spans="3:5" ht="12.95">
      <c r="C508" s="10"/>
      <c r="D508" s="8"/>
      <c r="E508" s="10"/>
    </row>
    <row r="509" spans="3:5" ht="12.95">
      <c r="C509" s="10"/>
      <c r="D509" s="8"/>
      <c r="E509" s="10"/>
    </row>
    <row r="510" spans="3:5" ht="12.95">
      <c r="C510" s="10"/>
      <c r="D510" s="8"/>
      <c r="E510" s="10"/>
    </row>
    <row r="511" spans="3:5" ht="12.95">
      <c r="C511" s="10"/>
      <c r="D511" s="8"/>
      <c r="E511" s="10"/>
    </row>
    <row r="512" spans="3:5" ht="12.95">
      <c r="C512" s="10"/>
      <c r="D512" s="8"/>
      <c r="E512" s="10"/>
    </row>
    <row r="513" spans="3:5" ht="12.95">
      <c r="C513" s="10"/>
      <c r="D513" s="8"/>
      <c r="E513" s="10"/>
    </row>
    <row r="514" spans="3:5" ht="12.95">
      <c r="C514" s="10"/>
      <c r="D514" s="8"/>
      <c r="E514" s="10"/>
    </row>
    <row r="515" spans="3:5" ht="12.95">
      <c r="C515" s="10"/>
      <c r="D515" s="8"/>
      <c r="E515" s="10"/>
    </row>
    <row r="516" spans="3:5" ht="12.95">
      <c r="C516" s="10"/>
      <c r="D516" s="8"/>
      <c r="E516" s="10"/>
    </row>
    <row r="517" spans="3:5" ht="12.95">
      <c r="C517" s="10"/>
      <c r="D517" s="8"/>
      <c r="E517" s="10"/>
    </row>
    <row r="518" spans="3:5" ht="12.95">
      <c r="C518" s="10"/>
      <c r="D518" s="8"/>
      <c r="E518" s="10"/>
    </row>
    <row r="519" spans="3:5" ht="12.95">
      <c r="C519" s="10"/>
      <c r="D519" s="8"/>
      <c r="E519" s="10"/>
    </row>
    <row r="520" spans="3:5" ht="12.95">
      <c r="C520" s="10"/>
      <c r="D520" s="8"/>
      <c r="E520" s="10"/>
    </row>
    <row r="521" spans="3:5" ht="12.95">
      <c r="C521" s="10"/>
      <c r="D521" s="8"/>
      <c r="E521" s="10"/>
    </row>
    <row r="522" spans="3:5" ht="12.95">
      <c r="C522" s="10"/>
      <c r="D522" s="8"/>
      <c r="E522" s="10"/>
    </row>
    <row r="523" spans="3:5" ht="12.95">
      <c r="C523" s="10"/>
      <c r="D523" s="8"/>
      <c r="E523" s="10"/>
    </row>
    <row r="524" spans="3:5" ht="12.95">
      <c r="C524" s="10"/>
      <c r="D524" s="8"/>
      <c r="E524" s="10"/>
    </row>
    <row r="525" spans="3:5" ht="12.95">
      <c r="C525" s="10"/>
      <c r="D525" s="8"/>
      <c r="E525" s="10"/>
    </row>
    <row r="526" spans="3:5" ht="12.95">
      <c r="C526" s="10"/>
      <c r="D526" s="8"/>
      <c r="E526" s="10"/>
    </row>
    <row r="527" spans="3:5" ht="12.95">
      <c r="C527" s="10"/>
      <c r="D527" s="8"/>
      <c r="E527" s="10"/>
    </row>
    <row r="528" spans="3:5" ht="12.95">
      <c r="C528" s="10"/>
      <c r="D528" s="8"/>
      <c r="E528" s="10"/>
    </row>
    <row r="529" spans="3:5" ht="12.95">
      <c r="C529" s="10"/>
      <c r="D529" s="8"/>
      <c r="E529" s="10"/>
    </row>
    <row r="530" spans="3:5" ht="12.95">
      <c r="C530" s="10"/>
      <c r="D530" s="8"/>
      <c r="E530" s="10"/>
    </row>
    <row r="531" spans="3:5" ht="12.95">
      <c r="C531" s="10"/>
      <c r="D531" s="8"/>
      <c r="E531" s="10"/>
    </row>
    <row r="532" spans="3:5" ht="12.95">
      <c r="C532" s="10"/>
      <c r="D532" s="8"/>
      <c r="E532" s="10"/>
    </row>
    <row r="533" spans="3:5" ht="12.95">
      <c r="C533" s="10"/>
      <c r="D533" s="8"/>
      <c r="E533" s="10"/>
    </row>
    <row r="534" spans="3:5" ht="12.95">
      <c r="C534" s="10"/>
      <c r="D534" s="8"/>
      <c r="E534" s="10"/>
    </row>
    <row r="535" spans="3:5" ht="12.95">
      <c r="C535" s="10"/>
      <c r="D535" s="8"/>
      <c r="E535" s="10"/>
    </row>
    <row r="536" spans="3:5" ht="12.95">
      <c r="C536" s="10"/>
      <c r="D536" s="8"/>
      <c r="E536" s="10"/>
    </row>
    <row r="537" spans="3:5" ht="12.95">
      <c r="C537" s="10"/>
      <c r="D537" s="8"/>
      <c r="E537" s="10"/>
    </row>
    <row r="538" spans="3:5" ht="12.95">
      <c r="C538" s="10"/>
      <c r="D538" s="8"/>
      <c r="E538" s="10"/>
    </row>
    <row r="539" spans="3:5" ht="12.95">
      <c r="C539" s="10"/>
      <c r="D539" s="8"/>
      <c r="E539" s="10"/>
    </row>
    <row r="540" spans="3:5" ht="12.95">
      <c r="C540" s="10"/>
      <c r="D540" s="8"/>
      <c r="E540" s="10"/>
    </row>
    <row r="541" spans="3:5" ht="12.95">
      <c r="C541" s="10"/>
      <c r="D541" s="8"/>
      <c r="E541" s="10"/>
    </row>
    <row r="542" spans="3:5" ht="12.95">
      <c r="C542" s="10"/>
      <c r="D542" s="8"/>
      <c r="E542" s="10"/>
    </row>
    <row r="543" spans="3:5" ht="12.95">
      <c r="C543" s="10"/>
      <c r="D543" s="8"/>
      <c r="E543" s="10"/>
    </row>
    <row r="544" spans="3:5" ht="12.95">
      <c r="C544" s="10"/>
      <c r="D544" s="8"/>
      <c r="E544" s="10"/>
    </row>
    <row r="545" spans="3:5" ht="12.95">
      <c r="C545" s="10"/>
      <c r="D545" s="8"/>
      <c r="E545" s="10"/>
    </row>
    <row r="546" spans="3:5" ht="12.95">
      <c r="C546" s="10"/>
      <c r="D546" s="8"/>
      <c r="E546" s="10"/>
    </row>
    <row r="547" spans="3:5" ht="12.95">
      <c r="C547" s="10"/>
      <c r="D547" s="8"/>
      <c r="E547" s="10"/>
    </row>
    <row r="548" spans="3:5" ht="12.95">
      <c r="C548" s="10"/>
      <c r="D548" s="8"/>
      <c r="E548" s="10"/>
    </row>
    <row r="549" spans="3:5" ht="12.95">
      <c r="C549" s="10"/>
      <c r="D549" s="8"/>
      <c r="E549" s="10"/>
    </row>
    <row r="550" spans="3:5" ht="12.95">
      <c r="C550" s="10"/>
      <c r="D550" s="8"/>
      <c r="E550" s="10"/>
    </row>
    <row r="551" spans="3:5" ht="12.95">
      <c r="C551" s="10"/>
      <c r="D551" s="8"/>
      <c r="E551" s="10"/>
    </row>
    <row r="552" spans="3:5" ht="12.95">
      <c r="C552" s="10"/>
      <c r="D552" s="8"/>
      <c r="E552" s="10"/>
    </row>
    <row r="553" spans="3:5" ht="12.95">
      <c r="C553" s="10"/>
      <c r="D553" s="8"/>
      <c r="E553" s="10"/>
    </row>
    <row r="554" spans="3:5" ht="12.95">
      <c r="C554" s="10"/>
      <c r="D554" s="8"/>
      <c r="E554" s="10"/>
    </row>
    <row r="555" spans="3:5" ht="12.95">
      <c r="C555" s="10"/>
      <c r="D555" s="8"/>
      <c r="E555" s="10"/>
    </row>
    <row r="556" spans="3:5" ht="12.95">
      <c r="C556" s="10"/>
      <c r="D556" s="8"/>
      <c r="E556" s="10"/>
    </row>
    <row r="557" spans="3:5" ht="12.95">
      <c r="C557" s="10"/>
      <c r="D557" s="8"/>
      <c r="E557" s="10"/>
    </row>
    <row r="558" spans="3:5" ht="12.95">
      <c r="C558" s="10"/>
      <c r="D558" s="8"/>
      <c r="E558" s="10"/>
    </row>
    <row r="559" spans="3:5" ht="12.95">
      <c r="C559" s="10"/>
      <c r="D559" s="8"/>
      <c r="E559" s="10"/>
    </row>
    <row r="560" spans="3:5" ht="12.95">
      <c r="C560" s="10"/>
      <c r="D560" s="8"/>
      <c r="E560" s="10"/>
    </row>
    <row r="561" spans="3:5" ht="12.95">
      <c r="C561" s="10"/>
      <c r="D561" s="8"/>
      <c r="E561" s="10"/>
    </row>
    <row r="562" spans="3:5" ht="12.95">
      <c r="C562" s="10"/>
      <c r="D562" s="8"/>
      <c r="E562" s="10"/>
    </row>
    <row r="563" spans="3:5" ht="12.95">
      <c r="C563" s="10"/>
      <c r="D563" s="8"/>
      <c r="E563" s="10"/>
    </row>
    <row r="564" spans="3:5" ht="12.95">
      <c r="C564" s="10"/>
      <c r="D564" s="8"/>
      <c r="E564" s="10"/>
    </row>
    <row r="565" spans="3:5" ht="12.95">
      <c r="C565" s="10"/>
      <c r="D565" s="8"/>
      <c r="E565" s="10"/>
    </row>
    <row r="566" spans="3:5" ht="12.95">
      <c r="C566" s="10"/>
      <c r="D566" s="8"/>
      <c r="E566" s="10"/>
    </row>
    <row r="567" spans="3:5" ht="12.95">
      <c r="C567" s="10"/>
      <c r="D567" s="8"/>
      <c r="E567" s="10"/>
    </row>
    <row r="568" spans="3:5" ht="12.95">
      <c r="C568" s="10"/>
      <c r="D568" s="8"/>
      <c r="E568" s="10"/>
    </row>
    <row r="569" spans="3:5" ht="12.95">
      <c r="C569" s="10"/>
      <c r="D569" s="8"/>
      <c r="E569" s="10"/>
    </row>
    <row r="570" spans="3:5" ht="12.95">
      <c r="C570" s="10"/>
      <c r="D570" s="8"/>
      <c r="E570" s="10"/>
    </row>
    <row r="571" spans="3:5" ht="12.95">
      <c r="C571" s="10"/>
      <c r="D571" s="8"/>
      <c r="E571" s="10"/>
    </row>
    <row r="572" spans="3:5" ht="12.95">
      <c r="C572" s="10"/>
      <c r="D572" s="8"/>
      <c r="E572" s="10"/>
    </row>
    <row r="573" spans="3:5" ht="12.95">
      <c r="C573" s="10"/>
      <c r="D573" s="8"/>
      <c r="E573" s="10"/>
    </row>
    <row r="574" spans="3:5" ht="12.95">
      <c r="C574" s="10"/>
      <c r="D574" s="8"/>
      <c r="E574" s="10"/>
    </row>
    <row r="575" spans="3:5" ht="12.95">
      <c r="C575" s="10"/>
      <c r="D575" s="8"/>
      <c r="E575" s="10"/>
    </row>
    <row r="576" spans="3:5" ht="12.95">
      <c r="C576" s="10"/>
      <c r="D576" s="8"/>
      <c r="E576" s="10"/>
    </row>
    <row r="577" spans="3:5" ht="12.95">
      <c r="C577" s="10"/>
      <c r="D577" s="8"/>
      <c r="E577" s="10"/>
    </row>
    <row r="578" spans="3:5" ht="12.95">
      <c r="C578" s="10"/>
      <c r="D578" s="8"/>
      <c r="E578" s="10"/>
    </row>
    <row r="579" spans="3:5" ht="12.95">
      <c r="C579" s="10"/>
      <c r="D579" s="8"/>
      <c r="E579" s="10"/>
    </row>
    <row r="580" spans="3:5" ht="12.95">
      <c r="C580" s="10"/>
      <c r="D580" s="8"/>
      <c r="E580" s="10"/>
    </row>
    <row r="581" spans="3:5" ht="12.95">
      <c r="C581" s="10"/>
      <c r="D581" s="8"/>
      <c r="E581" s="10"/>
    </row>
    <row r="582" spans="3:5" ht="12.95">
      <c r="C582" s="10"/>
      <c r="D582" s="8"/>
      <c r="E582" s="10"/>
    </row>
    <row r="583" spans="3:5" ht="12.95">
      <c r="C583" s="10"/>
      <c r="D583" s="8"/>
      <c r="E583" s="10"/>
    </row>
    <row r="584" spans="3:5" ht="12.95">
      <c r="C584" s="10"/>
      <c r="D584" s="8"/>
      <c r="E584" s="10"/>
    </row>
    <row r="585" spans="3:5" ht="12.95">
      <c r="C585" s="10"/>
      <c r="D585" s="8"/>
      <c r="E585" s="10"/>
    </row>
    <row r="586" spans="3:5" ht="12.95">
      <c r="C586" s="10"/>
      <c r="D586" s="8"/>
      <c r="E586" s="10"/>
    </row>
    <row r="587" spans="3:5" ht="12.95">
      <c r="C587" s="10"/>
      <c r="D587" s="8"/>
      <c r="E587" s="10"/>
    </row>
    <row r="588" spans="3:5" ht="12.95">
      <c r="C588" s="10"/>
      <c r="D588" s="8"/>
      <c r="E588" s="10"/>
    </row>
    <row r="589" spans="3:5" ht="12.95">
      <c r="C589" s="10"/>
      <c r="D589" s="8"/>
      <c r="E589" s="10"/>
    </row>
    <row r="590" spans="3:5" ht="12.95">
      <c r="C590" s="10"/>
      <c r="D590" s="8"/>
      <c r="E590" s="10"/>
    </row>
    <row r="591" spans="3:5" ht="12.95">
      <c r="C591" s="10"/>
      <c r="D591" s="8"/>
      <c r="E591" s="10"/>
    </row>
    <row r="592" spans="3:5" ht="12.95">
      <c r="C592" s="10"/>
      <c r="D592" s="8"/>
      <c r="E592" s="10"/>
    </row>
    <row r="593" spans="3:5" ht="12.95">
      <c r="C593" s="10"/>
      <c r="D593" s="8"/>
      <c r="E593" s="10"/>
    </row>
    <row r="594" spans="3:5" ht="12.95">
      <c r="C594" s="10"/>
      <c r="D594" s="8"/>
      <c r="E594" s="10"/>
    </row>
    <row r="595" spans="3:5" ht="12.95">
      <c r="C595" s="10"/>
      <c r="D595" s="8"/>
      <c r="E595" s="10"/>
    </row>
    <row r="596" spans="3:5" ht="12.95">
      <c r="C596" s="10"/>
      <c r="D596" s="8"/>
      <c r="E596" s="10"/>
    </row>
    <row r="597" spans="3:5" ht="12.95">
      <c r="C597" s="10"/>
      <c r="D597" s="8"/>
      <c r="E597" s="10"/>
    </row>
    <row r="598" spans="3:5" ht="12.95">
      <c r="C598" s="10"/>
      <c r="D598" s="8"/>
      <c r="E598" s="10"/>
    </row>
    <row r="599" spans="3:5" ht="12.95">
      <c r="C599" s="10"/>
      <c r="D599" s="8"/>
      <c r="E599" s="10"/>
    </row>
    <row r="600" spans="3:5" ht="12.95">
      <c r="C600" s="10"/>
      <c r="D600" s="8"/>
      <c r="E600" s="10"/>
    </row>
    <row r="601" spans="3:5" ht="12.95">
      <c r="C601" s="10"/>
      <c r="D601" s="8"/>
      <c r="E601" s="10"/>
    </row>
    <row r="602" spans="3:5" ht="12.95">
      <c r="C602" s="10"/>
      <c r="D602" s="8"/>
      <c r="E602" s="10"/>
    </row>
    <row r="603" spans="3:5" ht="12.95">
      <c r="C603" s="10"/>
      <c r="D603" s="8"/>
      <c r="E603" s="10"/>
    </row>
    <row r="604" spans="3:5" ht="12.95">
      <c r="C604" s="10"/>
      <c r="D604" s="8"/>
      <c r="E604" s="10"/>
    </row>
    <row r="605" spans="3:5" ht="12.95">
      <c r="C605" s="10"/>
      <c r="D605" s="8"/>
      <c r="E605" s="10"/>
    </row>
    <row r="606" spans="3:5" ht="12.95">
      <c r="C606" s="10"/>
      <c r="D606" s="8"/>
      <c r="E606" s="10"/>
    </row>
    <row r="607" spans="3:5" ht="12.95">
      <c r="C607" s="10"/>
      <c r="D607" s="8"/>
      <c r="E607" s="10"/>
    </row>
    <row r="608" spans="3:5" ht="12.95">
      <c r="C608" s="10"/>
      <c r="D608" s="8"/>
      <c r="E608" s="10"/>
    </row>
    <row r="609" spans="3:5" ht="12.95">
      <c r="C609" s="10"/>
      <c r="D609" s="8"/>
      <c r="E609" s="10"/>
    </row>
    <row r="610" spans="3:5" ht="12.95">
      <c r="C610" s="10"/>
      <c r="D610" s="8"/>
      <c r="E610" s="10"/>
    </row>
    <row r="611" spans="3:5" ht="12.95">
      <c r="C611" s="10"/>
      <c r="D611" s="8"/>
      <c r="E611" s="10"/>
    </row>
    <row r="612" spans="3:5" ht="12.95">
      <c r="C612" s="10"/>
      <c r="D612" s="8"/>
      <c r="E612" s="10"/>
    </row>
    <row r="613" spans="3:5" ht="12.95">
      <c r="C613" s="10"/>
      <c r="D613" s="8"/>
      <c r="E613" s="10"/>
    </row>
    <row r="614" spans="3:5" ht="12.95">
      <c r="C614" s="10"/>
      <c r="D614" s="8"/>
      <c r="E614" s="10"/>
    </row>
    <row r="615" spans="3:5" ht="12.95">
      <c r="C615" s="10"/>
      <c r="D615" s="8"/>
      <c r="E615" s="10"/>
    </row>
    <row r="616" spans="3:5" ht="12.95">
      <c r="C616" s="10"/>
      <c r="D616" s="8"/>
      <c r="E616" s="10"/>
    </row>
    <row r="617" spans="3:5" ht="12.95">
      <c r="C617" s="10"/>
      <c r="D617" s="8"/>
      <c r="E617" s="10"/>
    </row>
    <row r="618" spans="3:5" ht="12.95">
      <c r="C618" s="10"/>
      <c r="D618" s="8"/>
      <c r="E618" s="10"/>
    </row>
    <row r="619" spans="3:5" ht="12.95">
      <c r="C619" s="10"/>
      <c r="D619" s="8"/>
      <c r="E619" s="10"/>
    </row>
    <row r="620" spans="3:5" ht="12.95">
      <c r="C620" s="10"/>
      <c r="D620" s="8"/>
      <c r="E620" s="10"/>
    </row>
    <row r="621" spans="3:5" ht="12.95">
      <c r="C621" s="10"/>
      <c r="D621" s="8"/>
      <c r="E621" s="10"/>
    </row>
    <row r="622" spans="3:5" ht="12.95">
      <c r="C622" s="10"/>
      <c r="D622" s="8"/>
      <c r="E622" s="10"/>
    </row>
    <row r="623" spans="3:5" ht="12.95">
      <c r="C623" s="10"/>
      <c r="D623" s="8"/>
      <c r="E623" s="10"/>
    </row>
    <row r="624" spans="3:5" ht="12.95">
      <c r="C624" s="10"/>
      <c r="D624" s="8"/>
      <c r="E624" s="10"/>
    </row>
    <row r="625" spans="3:5" ht="12.95">
      <c r="C625" s="10"/>
      <c r="D625" s="8"/>
      <c r="E625" s="10"/>
    </row>
    <row r="626" spans="3:5" ht="12.95">
      <c r="C626" s="10"/>
      <c r="D626" s="8"/>
      <c r="E626" s="10"/>
    </row>
    <row r="627" spans="3:5" ht="12.95">
      <c r="C627" s="10"/>
      <c r="D627" s="8"/>
      <c r="E627" s="10"/>
    </row>
    <row r="628" spans="3:5" ht="12.95">
      <c r="C628" s="10"/>
      <c r="D628" s="8"/>
      <c r="E628" s="10"/>
    </row>
    <row r="629" spans="3:5" ht="12.95">
      <c r="C629" s="10"/>
      <c r="D629" s="8"/>
      <c r="E629" s="10"/>
    </row>
    <row r="630" spans="3:5" ht="12.95">
      <c r="C630" s="10"/>
      <c r="D630" s="8"/>
      <c r="E630" s="10"/>
    </row>
    <row r="631" spans="3:5" ht="12.95">
      <c r="C631" s="10"/>
      <c r="D631" s="8"/>
      <c r="E631" s="10"/>
    </row>
    <row r="632" spans="3:5" ht="12.95">
      <c r="C632" s="10"/>
      <c r="D632" s="8"/>
      <c r="E632" s="10"/>
    </row>
    <row r="633" spans="3:5" ht="12.95">
      <c r="C633" s="10"/>
      <c r="D633" s="8"/>
      <c r="E633" s="10"/>
    </row>
    <row r="634" spans="3:5" ht="12.95">
      <c r="C634" s="10"/>
      <c r="D634" s="8"/>
      <c r="E634" s="10"/>
    </row>
    <row r="635" spans="3:5" ht="12.95">
      <c r="C635" s="10"/>
      <c r="D635" s="8"/>
      <c r="E635" s="10"/>
    </row>
    <row r="636" spans="3:5" ht="12.95">
      <c r="C636" s="10"/>
      <c r="D636" s="8"/>
      <c r="E636" s="10"/>
    </row>
    <row r="637" spans="3:5" ht="12.95">
      <c r="C637" s="10"/>
      <c r="D637" s="8"/>
      <c r="E637" s="10"/>
    </row>
    <row r="638" spans="3:5" ht="12.95">
      <c r="C638" s="10"/>
      <c r="D638" s="8"/>
      <c r="E638" s="10"/>
    </row>
    <row r="639" spans="3:5" ht="12.95">
      <c r="C639" s="10"/>
      <c r="D639" s="8"/>
      <c r="E639" s="10"/>
    </row>
    <row r="640" spans="3:5" ht="12.95">
      <c r="C640" s="10"/>
      <c r="D640" s="8"/>
      <c r="E640" s="10"/>
    </row>
    <row r="641" spans="3:5" ht="12.95">
      <c r="C641" s="10"/>
      <c r="D641" s="8"/>
      <c r="E641" s="10"/>
    </row>
    <row r="642" spans="3:5" ht="12.95">
      <c r="C642" s="10"/>
      <c r="D642" s="8"/>
      <c r="E642" s="10"/>
    </row>
    <row r="643" spans="3:5" ht="12.95">
      <c r="C643" s="10"/>
      <c r="D643" s="8"/>
      <c r="E643" s="10"/>
    </row>
    <row r="644" spans="3:5" ht="12.95">
      <c r="C644" s="10"/>
      <c r="D644" s="8"/>
      <c r="E644" s="10"/>
    </row>
    <row r="645" spans="3:5" ht="12.95">
      <c r="C645" s="10"/>
      <c r="D645" s="8"/>
      <c r="E645" s="10"/>
    </row>
    <row r="646" spans="3:5" ht="12.95">
      <c r="C646" s="10"/>
      <c r="D646" s="8"/>
      <c r="E646" s="10"/>
    </row>
    <row r="647" spans="3:5" ht="12.95">
      <c r="C647" s="10"/>
      <c r="D647" s="8"/>
      <c r="E647" s="10"/>
    </row>
    <row r="648" spans="3:5" ht="12.95">
      <c r="C648" s="10"/>
      <c r="D648" s="8"/>
      <c r="E648" s="10"/>
    </row>
    <row r="649" spans="3:5" ht="12.95">
      <c r="C649" s="10"/>
      <c r="D649" s="8"/>
      <c r="E649" s="10"/>
    </row>
    <row r="650" spans="3:5" ht="12.95">
      <c r="C650" s="10"/>
      <c r="D650" s="8"/>
      <c r="E650" s="10"/>
    </row>
    <row r="651" spans="3:5" ht="12.95">
      <c r="C651" s="10"/>
      <c r="D651" s="8"/>
      <c r="E651" s="10"/>
    </row>
    <row r="652" spans="3:5" ht="12.95">
      <c r="C652" s="10"/>
      <c r="D652" s="8"/>
      <c r="E652" s="10"/>
    </row>
    <row r="653" spans="3:5" ht="12.95">
      <c r="C653" s="10"/>
      <c r="D653" s="8"/>
      <c r="E653" s="10"/>
    </row>
    <row r="654" spans="3:5" ht="12.95">
      <c r="C654" s="10"/>
      <c r="D654" s="8"/>
      <c r="E654" s="10"/>
    </row>
    <row r="655" spans="3:5" ht="12.95">
      <c r="C655" s="10"/>
      <c r="D655" s="8"/>
      <c r="E655" s="10"/>
    </row>
    <row r="656" spans="3:5" ht="12.95">
      <c r="C656" s="10"/>
      <c r="D656" s="8"/>
      <c r="E656" s="10"/>
    </row>
    <row r="657" spans="3:5" ht="12.95">
      <c r="C657" s="10"/>
      <c r="D657" s="8"/>
      <c r="E657" s="10"/>
    </row>
    <row r="658" spans="3:5" ht="12.95">
      <c r="C658" s="10"/>
      <c r="D658" s="8"/>
      <c r="E658" s="10"/>
    </row>
    <row r="659" spans="3:5" ht="12.95">
      <c r="C659" s="10"/>
      <c r="D659" s="8"/>
      <c r="E659" s="10"/>
    </row>
    <row r="660" spans="3:5" ht="12.95">
      <c r="C660" s="10"/>
      <c r="D660" s="8"/>
      <c r="E660" s="10"/>
    </row>
    <row r="661" spans="3:5" ht="12.95">
      <c r="C661" s="10"/>
      <c r="D661" s="8"/>
      <c r="E661" s="10"/>
    </row>
    <row r="662" spans="3:5" ht="12.95">
      <c r="C662" s="10"/>
      <c r="D662" s="8"/>
      <c r="E662" s="10"/>
    </row>
    <row r="663" spans="3:5" ht="12.95">
      <c r="C663" s="10"/>
      <c r="D663" s="8"/>
      <c r="E663" s="10"/>
    </row>
    <row r="664" spans="3:5" ht="12.95">
      <c r="C664" s="10"/>
      <c r="D664" s="8"/>
      <c r="E664" s="10"/>
    </row>
    <row r="665" spans="3:5" ht="12.95">
      <c r="C665" s="10"/>
      <c r="D665" s="8"/>
      <c r="E665" s="10"/>
    </row>
    <row r="666" spans="3:5" ht="12.95">
      <c r="C666" s="10"/>
      <c r="D666" s="8"/>
      <c r="E666" s="10"/>
    </row>
    <row r="667" spans="3:5" ht="12.95">
      <c r="C667" s="10"/>
      <c r="D667" s="8"/>
      <c r="E667" s="10"/>
    </row>
    <row r="668" spans="3:5" ht="12.95">
      <c r="C668" s="10"/>
      <c r="D668" s="8"/>
      <c r="E668" s="10"/>
    </row>
    <row r="669" spans="3:5" ht="12.95">
      <c r="C669" s="10"/>
      <c r="D669" s="8"/>
      <c r="E669" s="10"/>
    </row>
    <row r="670" spans="3:5" ht="12.95">
      <c r="C670" s="10"/>
      <c r="D670" s="8"/>
      <c r="E670" s="10"/>
    </row>
    <row r="671" spans="3:5" ht="12.95">
      <c r="C671" s="10"/>
      <c r="D671" s="8"/>
      <c r="E671" s="10"/>
    </row>
    <row r="672" spans="3:5" ht="12.95">
      <c r="C672" s="10"/>
      <c r="D672" s="8"/>
      <c r="E672" s="10"/>
    </row>
    <row r="673" spans="3:5" ht="12.95">
      <c r="C673" s="10"/>
      <c r="D673" s="8"/>
      <c r="E673" s="10"/>
    </row>
    <row r="674" spans="3:5" ht="12.95">
      <c r="C674" s="10"/>
      <c r="D674" s="8"/>
      <c r="E674" s="10"/>
    </row>
    <row r="675" spans="3:5" ht="12.95">
      <c r="C675" s="10"/>
      <c r="D675" s="8"/>
      <c r="E675" s="10"/>
    </row>
    <row r="676" spans="3:5" ht="12.95">
      <c r="C676" s="10"/>
      <c r="D676" s="8"/>
      <c r="E676" s="10"/>
    </row>
    <row r="677" spans="3:5" ht="12.95">
      <c r="C677" s="10"/>
      <c r="D677" s="8"/>
      <c r="E677" s="10"/>
    </row>
    <row r="678" spans="3:5" ht="12.95">
      <c r="C678" s="10"/>
      <c r="D678" s="8"/>
      <c r="E678" s="10"/>
    </row>
    <row r="679" spans="3:5" ht="12.95">
      <c r="C679" s="10"/>
      <c r="D679" s="8"/>
      <c r="E679" s="10"/>
    </row>
    <row r="680" spans="3:5" ht="12.95">
      <c r="C680" s="10"/>
      <c r="D680" s="8"/>
      <c r="E680" s="10"/>
    </row>
    <row r="681" spans="3:5" ht="12.95">
      <c r="C681" s="10"/>
      <c r="D681" s="8"/>
      <c r="E681" s="10"/>
    </row>
    <row r="682" spans="3:5" ht="12.95">
      <c r="C682" s="10"/>
      <c r="D682" s="8"/>
      <c r="E682" s="10"/>
    </row>
    <row r="683" spans="3:5" ht="12.95">
      <c r="C683" s="10"/>
      <c r="D683" s="8"/>
      <c r="E683" s="10"/>
    </row>
    <row r="684" spans="3:5" ht="12.95">
      <c r="C684" s="10"/>
      <c r="D684" s="8"/>
      <c r="E684" s="10"/>
    </row>
    <row r="685" spans="3:5" ht="12.95">
      <c r="C685" s="10"/>
      <c r="D685" s="8"/>
      <c r="E685" s="10"/>
    </row>
    <row r="686" spans="3:5" ht="12.95">
      <c r="C686" s="10"/>
      <c r="D686" s="8"/>
      <c r="E686" s="10"/>
    </row>
    <row r="687" spans="3:5" ht="12.95">
      <c r="C687" s="10"/>
      <c r="D687" s="8"/>
      <c r="E687" s="10"/>
    </row>
    <row r="688" spans="3:5" ht="12.95">
      <c r="C688" s="10"/>
      <c r="D688" s="8"/>
      <c r="E688" s="10"/>
    </row>
    <row r="689" spans="3:5" ht="12.95">
      <c r="C689" s="10"/>
      <c r="D689" s="8"/>
      <c r="E689" s="10"/>
    </row>
    <row r="690" spans="3:5" ht="12.95">
      <c r="C690" s="10"/>
      <c r="D690" s="8"/>
      <c r="E690" s="10"/>
    </row>
    <row r="691" spans="3:5" ht="12.95">
      <c r="C691" s="10"/>
      <c r="D691" s="8"/>
      <c r="E691" s="10"/>
    </row>
    <row r="692" spans="3:5" ht="12.95">
      <c r="C692" s="10"/>
      <c r="D692" s="8"/>
      <c r="E692" s="10"/>
    </row>
    <row r="693" spans="3:5" ht="12.95">
      <c r="C693" s="10"/>
      <c r="D693" s="8"/>
      <c r="E693" s="10"/>
    </row>
    <row r="694" spans="3:5" ht="12.95">
      <c r="C694" s="10"/>
      <c r="D694" s="8"/>
      <c r="E694" s="10"/>
    </row>
    <row r="695" spans="3:5" ht="12.95">
      <c r="C695" s="10"/>
      <c r="D695" s="8"/>
      <c r="E695" s="10"/>
    </row>
    <row r="696" spans="3:5" ht="12.95">
      <c r="C696" s="10"/>
      <c r="D696" s="8"/>
      <c r="E696" s="10"/>
    </row>
    <row r="697" spans="3:5" ht="12.95">
      <c r="C697" s="10"/>
      <c r="D697" s="8"/>
      <c r="E697" s="10"/>
    </row>
    <row r="698" spans="3:5" ht="12.95">
      <c r="C698" s="10"/>
      <c r="D698" s="8"/>
      <c r="E698" s="10"/>
    </row>
    <row r="699" spans="3:5" ht="12.95">
      <c r="C699" s="10"/>
      <c r="D699" s="8"/>
      <c r="E699" s="10"/>
    </row>
    <row r="700" spans="3:5" ht="12.95">
      <c r="C700" s="10"/>
      <c r="D700" s="8"/>
      <c r="E700" s="10"/>
    </row>
    <row r="701" spans="3:5" ht="12.95">
      <c r="C701" s="10"/>
      <c r="D701" s="8"/>
      <c r="E701" s="10"/>
    </row>
    <row r="702" spans="3:5" ht="12.95">
      <c r="C702" s="10"/>
      <c r="D702" s="8"/>
      <c r="E702" s="10"/>
    </row>
    <row r="703" spans="3:5" ht="12.95">
      <c r="C703" s="10"/>
      <c r="D703" s="8"/>
      <c r="E703" s="10"/>
    </row>
    <row r="704" spans="3:5" ht="12.95">
      <c r="C704" s="10"/>
      <c r="D704" s="8"/>
      <c r="E704" s="10"/>
    </row>
    <row r="705" spans="3:5" ht="12.95">
      <c r="C705" s="10"/>
      <c r="D705" s="8"/>
      <c r="E705" s="10"/>
    </row>
    <row r="706" spans="3:5" ht="12.95">
      <c r="C706" s="10"/>
      <c r="D706" s="8"/>
      <c r="E706" s="10"/>
    </row>
    <row r="707" spans="3:5" ht="12.95">
      <c r="C707" s="10"/>
      <c r="D707" s="8"/>
      <c r="E707" s="10"/>
    </row>
    <row r="708" spans="3:5" ht="12.95">
      <c r="C708" s="10"/>
      <c r="D708" s="8"/>
      <c r="E708" s="10"/>
    </row>
    <row r="709" spans="3:5" ht="12.95">
      <c r="C709" s="10"/>
      <c r="D709" s="8"/>
      <c r="E709" s="10"/>
    </row>
    <row r="710" spans="3:5" ht="12.95">
      <c r="C710" s="10"/>
      <c r="D710" s="8"/>
      <c r="E710" s="10"/>
    </row>
    <row r="711" spans="3:5" ht="12.95">
      <c r="C711" s="10"/>
      <c r="D711" s="8"/>
      <c r="E711" s="10"/>
    </row>
    <row r="712" spans="3:5" ht="12.95">
      <c r="C712" s="10"/>
      <c r="D712" s="8"/>
      <c r="E712" s="10"/>
    </row>
    <row r="713" spans="3:5" ht="12.95">
      <c r="C713" s="10"/>
      <c r="D713" s="8"/>
      <c r="E713" s="10"/>
    </row>
    <row r="714" spans="3:5" ht="12.95">
      <c r="C714" s="10"/>
      <c r="D714" s="8"/>
      <c r="E714" s="10"/>
    </row>
    <row r="715" spans="3:5" ht="12.95">
      <c r="C715" s="10"/>
      <c r="D715" s="8"/>
      <c r="E715" s="10"/>
    </row>
    <row r="716" spans="3:5" ht="12.95">
      <c r="C716" s="10"/>
      <c r="D716" s="8"/>
      <c r="E716" s="10"/>
    </row>
    <row r="717" spans="3:5" ht="12.95">
      <c r="C717" s="10"/>
      <c r="D717" s="8"/>
      <c r="E717" s="10"/>
    </row>
    <row r="718" spans="3:5" ht="12.95">
      <c r="C718" s="10"/>
      <c r="D718" s="8"/>
      <c r="E718" s="10"/>
    </row>
    <row r="719" spans="3:5" ht="12.95">
      <c r="C719" s="10"/>
      <c r="D719" s="8"/>
      <c r="E719" s="10"/>
    </row>
    <row r="720" spans="3:5" ht="12.95">
      <c r="C720" s="10"/>
      <c r="D720" s="8"/>
      <c r="E720" s="10"/>
    </row>
    <row r="721" spans="3:5" ht="12.95">
      <c r="C721" s="10"/>
      <c r="D721" s="8"/>
      <c r="E721" s="10"/>
    </row>
    <row r="722" spans="3:5" ht="12.95">
      <c r="C722" s="10"/>
      <c r="D722" s="8"/>
      <c r="E722" s="10"/>
    </row>
    <row r="723" spans="3:5" ht="12.95">
      <c r="C723" s="10"/>
      <c r="D723" s="8"/>
      <c r="E723" s="10"/>
    </row>
    <row r="724" spans="3:5" ht="12.95">
      <c r="C724" s="10"/>
      <c r="D724" s="8"/>
      <c r="E724" s="10"/>
    </row>
    <row r="725" spans="3:5" ht="12.95">
      <c r="C725" s="10"/>
      <c r="D725" s="8"/>
      <c r="E725" s="10"/>
    </row>
    <row r="726" spans="3:5" ht="12.95">
      <c r="C726" s="10"/>
      <c r="D726" s="8"/>
      <c r="E726" s="10"/>
    </row>
    <row r="727" spans="3:5" ht="12.95">
      <c r="C727" s="10"/>
      <c r="D727" s="8"/>
      <c r="E727" s="10"/>
    </row>
    <row r="728" spans="3:5" ht="12.95">
      <c r="C728" s="10"/>
      <c r="D728" s="8"/>
      <c r="E728" s="10"/>
    </row>
    <row r="729" spans="3:5" ht="12.95">
      <c r="C729" s="10"/>
      <c r="D729" s="8"/>
      <c r="E729" s="10"/>
    </row>
    <row r="730" spans="3:5" ht="12.95">
      <c r="C730" s="10"/>
      <c r="D730" s="8"/>
      <c r="E730" s="10"/>
    </row>
    <row r="731" spans="3:5" ht="12.95">
      <c r="C731" s="10"/>
      <c r="D731" s="8"/>
      <c r="E731" s="10"/>
    </row>
    <row r="732" spans="3:5" ht="12.95">
      <c r="C732" s="10"/>
      <c r="D732" s="8"/>
      <c r="E732" s="10"/>
    </row>
    <row r="733" spans="3:5" ht="12.95">
      <c r="C733" s="10"/>
      <c r="D733" s="8"/>
      <c r="E733" s="10"/>
    </row>
    <row r="734" spans="3:5" ht="12.95">
      <c r="C734" s="10"/>
      <c r="D734" s="8"/>
      <c r="E734" s="10"/>
    </row>
    <row r="735" spans="3:5" ht="12.95">
      <c r="C735" s="10"/>
      <c r="D735" s="8"/>
      <c r="E735" s="10"/>
    </row>
    <row r="736" spans="3:5" ht="12.95">
      <c r="C736" s="10"/>
      <c r="D736" s="8"/>
      <c r="E736" s="10"/>
    </row>
    <row r="737" spans="3:5" ht="12.95">
      <c r="C737" s="10"/>
      <c r="D737" s="8"/>
      <c r="E737" s="10"/>
    </row>
    <row r="738" spans="3:5" ht="12.95">
      <c r="C738" s="10"/>
      <c r="D738" s="8"/>
      <c r="E738" s="10"/>
    </row>
    <row r="739" spans="3:5" ht="12.95">
      <c r="C739" s="10"/>
      <c r="D739" s="8"/>
      <c r="E739" s="10"/>
    </row>
    <row r="740" spans="3:5" ht="12.95">
      <c r="C740" s="10"/>
      <c r="D740" s="8"/>
      <c r="E740" s="10"/>
    </row>
    <row r="741" spans="3:5" ht="12.95">
      <c r="C741" s="10"/>
      <c r="D741" s="8"/>
      <c r="E741" s="10"/>
    </row>
    <row r="742" spans="3:5" ht="12.95">
      <c r="C742" s="10"/>
      <c r="D742" s="8"/>
      <c r="E742" s="10"/>
    </row>
    <row r="743" spans="3:5" ht="12.95">
      <c r="C743" s="10"/>
      <c r="D743" s="8"/>
      <c r="E743" s="10"/>
    </row>
    <row r="744" spans="3:5" ht="12.95">
      <c r="C744" s="10"/>
      <c r="D744" s="8"/>
      <c r="E744" s="10"/>
    </row>
    <row r="745" spans="3:5" ht="12.95">
      <c r="C745" s="10"/>
      <c r="D745" s="8"/>
      <c r="E745" s="10"/>
    </row>
    <row r="746" spans="3:5" ht="12.95">
      <c r="C746" s="10"/>
      <c r="D746" s="8"/>
      <c r="E746" s="10"/>
    </row>
    <row r="747" spans="3:5" ht="12.95">
      <c r="C747" s="10"/>
      <c r="D747" s="8"/>
      <c r="E747" s="10"/>
    </row>
    <row r="748" spans="3:5" ht="12.95">
      <c r="C748" s="10"/>
      <c r="D748" s="8"/>
      <c r="E748" s="10"/>
    </row>
    <row r="749" spans="3:5" ht="12.95">
      <c r="C749" s="10"/>
      <c r="D749" s="8"/>
      <c r="E749" s="10"/>
    </row>
    <row r="750" spans="3:5" ht="12.95">
      <c r="C750" s="10"/>
      <c r="D750" s="8"/>
      <c r="E750" s="10"/>
    </row>
    <row r="751" spans="3:5" ht="12.95">
      <c r="C751" s="10"/>
      <c r="D751" s="8"/>
      <c r="E751" s="10"/>
    </row>
    <row r="752" spans="3:5" ht="12.95">
      <c r="C752" s="10"/>
      <c r="D752" s="8"/>
      <c r="E752" s="10"/>
    </row>
    <row r="753" spans="3:5" ht="12.95">
      <c r="C753" s="10"/>
      <c r="D753" s="8"/>
      <c r="E753" s="10"/>
    </row>
    <row r="754" spans="3:5" ht="12.95">
      <c r="C754" s="10"/>
      <c r="D754" s="8"/>
      <c r="E754" s="10"/>
    </row>
    <row r="755" spans="3:5" ht="12.95">
      <c r="C755" s="10"/>
      <c r="D755" s="8"/>
      <c r="E755" s="10"/>
    </row>
    <row r="756" spans="3:5" ht="12.95">
      <c r="C756" s="10"/>
      <c r="D756" s="8"/>
      <c r="E756" s="10"/>
    </row>
    <row r="757" spans="3:5" ht="12.95">
      <c r="C757" s="10"/>
      <c r="D757" s="8"/>
      <c r="E757" s="10"/>
    </row>
    <row r="758" spans="3:5" ht="12.95">
      <c r="C758" s="10"/>
      <c r="D758" s="8"/>
      <c r="E758" s="10"/>
    </row>
    <row r="759" spans="3:5" ht="12.95">
      <c r="C759" s="10"/>
      <c r="D759" s="8"/>
      <c r="E759" s="10"/>
    </row>
    <row r="760" spans="3:5" ht="12.95">
      <c r="C760" s="10"/>
      <c r="D760" s="8"/>
      <c r="E760" s="10"/>
    </row>
    <row r="761" spans="3:5" ht="12.95">
      <c r="C761" s="10"/>
      <c r="D761" s="8"/>
      <c r="E761" s="10"/>
    </row>
    <row r="762" spans="3:5" ht="12.95">
      <c r="C762" s="10"/>
      <c r="D762" s="8"/>
      <c r="E762" s="10"/>
    </row>
    <row r="763" spans="3:5" ht="12.95">
      <c r="C763" s="10"/>
      <c r="D763" s="8"/>
      <c r="E763" s="10"/>
    </row>
    <row r="764" spans="3:5" ht="12.95">
      <c r="C764" s="10"/>
      <c r="D764" s="8"/>
      <c r="E764" s="10"/>
    </row>
    <row r="765" spans="3:5" ht="12.95">
      <c r="C765" s="10"/>
      <c r="D765" s="8"/>
      <c r="E765" s="10"/>
    </row>
    <row r="766" spans="3:5" ht="12.95">
      <c r="C766" s="10"/>
      <c r="D766" s="8"/>
      <c r="E766" s="10"/>
    </row>
    <row r="767" spans="3:5" ht="12.95">
      <c r="C767" s="10"/>
      <c r="D767" s="8"/>
      <c r="E767" s="10"/>
    </row>
    <row r="768" spans="3:5" ht="12.95">
      <c r="C768" s="10"/>
      <c r="D768" s="8"/>
      <c r="E768" s="10"/>
    </row>
    <row r="769" spans="3:5" ht="12.95">
      <c r="C769" s="10"/>
      <c r="D769" s="8"/>
      <c r="E769" s="10"/>
    </row>
    <row r="770" spans="3:5" ht="12.95">
      <c r="C770" s="10"/>
      <c r="D770" s="8"/>
      <c r="E770" s="10"/>
    </row>
    <row r="771" spans="3:5" ht="12.95">
      <c r="C771" s="10"/>
      <c r="D771" s="8"/>
      <c r="E771" s="10"/>
    </row>
    <row r="772" spans="3:5" ht="12.95">
      <c r="C772" s="10"/>
      <c r="D772" s="8"/>
      <c r="E772" s="10"/>
    </row>
    <row r="773" spans="3:5" ht="12.95">
      <c r="C773" s="10"/>
      <c r="D773" s="8"/>
      <c r="E773" s="10"/>
    </row>
    <row r="774" spans="3:5" ht="12.95">
      <c r="C774" s="10"/>
      <c r="D774" s="8"/>
      <c r="E774" s="10"/>
    </row>
    <row r="775" spans="3:5" ht="12.95">
      <c r="C775" s="10"/>
      <c r="D775" s="8"/>
      <c r="E775" s="10"/>
    </row>
    <row r="776" spans="3:5" ht="12.95">
      <c r="C776" s="10"/>
      <c r="D776" s="8"/>
      <c r="E776" s="10"/>
    </row>
    <row r="777" spans="3:5" ht="12.95">
      <c r="C777" s="10"/>
      <c r="D777" s="8"/>
      <c r="E777" s="10"/>
    </row>
    <row r="778" spans="3:5" ht="12.95">
      <c r="C778" s="10"/>
      <c r="D778" s="8"/>
      <c r="E778" s="10"/>
    </row>
    <row r="779" spans="3:5" ht="12.95">
      <c r="C779" s="10"/>
      <c r="D779" s="8"/>
      <c r="E779" s="10"/>
    </row>
    <row r="780" spans="3:5" ht="12.95">
      <c r="C780" s="10"/>
      <c r="D780" s="8"/>
      <c r="E780" s="10"/>
    </row>
    <row r="781" spans="3:5" ht="12.95">
      <c r="C781" s="10"/>
      <c r="D781" s="8"/>
      <c r="E781" s="10"/>
    </row>
    <row r="782" spans="3:5" ht="12.95">
      <c r="C782" s="10"/>
      <c r="D782" s="8"/>
      <c r="E782" s="10"/>
    </row>
    <row r="783" spans="3:5" ht="12.95">
      <c r="C783" s="10"/>
      <c r="D783" s="8"/>
      <c r="E783" s="10"/>
    </row>
    <row r="784" spans="3:5" ht="12.95">
      <c r="C784" s="10"/>
      <c r="D784" s="8"/>
      <c r="E784" s="10"/>
    </row>
    <row r="785" spans="3:5" ht="12.95">
      <c r="C785" s="10"/>
      <c r="D785" s="8"/>
      <c r="E785" s="10"/>
    </row>
    <row r="786" spans="3:5" ht="12.95">
      <c r="C786" s="10"/>
      <c r="D786" s="8"/>
      <c r="E786" s="10"/>
    </row>
    <row r="787" spans="3:5" ht="12.95">
      <c r="C787" s="10"/>
      <c r="D787" s="8"/>
      <c r="E787" s="10"/>
    </row>
    <row r="788" spans="3:5" ht="12.95">
      <c r="C788" s="10"/>
      <c r="D788" s="8"/>
      <c r="E788" s="10"/>
    </row>
    <row r="789" spans="3:5" ht="12.95">
      <c r="C789" s="10"/>
      <c r="D789" s="8"/>
      <c r="E789" s="10"/>
    </row>
    <row r="790" spans="3:5" ht="12.95">
      <c r="C790" s="10"/>
      <c r="D790" s="8"/>
      <c r="E790" s="10"/>
    </row>
    <row r="791" spans="3:5" ht="12.95">
      <c r="C791" s="10"/>
      <c r="D791" s="8"/>
      <c r="E791" s="10"/>
    </row>
    <row r="792" spans="3:5" ht="12.95">
      <c r="C792" s="10"/>
      <c r="D792" s="8"/>
      <c r="E792" s="10"/>
    </row>
    <row r="793" spans="3:5" ht="12.95">
      <c r="C793" s="10"/>
      <c r="D793" s="8"/>
      <c r="E793" s="10"/>
    </row>
    <row r="794" spans="3:5" ht="12.95">
      <c r="C794" s="10"/>
      <c r="D794" s="8"/>
      <c r="E794" s="10"/>
    </row>
    <row r="795" spans="3:5" ht="12.95">
      <c r="C795" s="10"/>
      <c r="D795" s="8"/>
      <c r="E795" s="10"/>
    </row>
    <row r="796" spans="3:5" ht="12.95">
      <c r="C796" s="10"/>
      <c r="D796" s="8"/>
      <c r="E796" s="10"/>
    </row>
    <row r="797" spans="3:5" ht="12.95">
      <c r="C797" s="10"/>
      <c r="D797" s="8"/>
      <c r="E797" s="10"/>
    </row>
    <row r="798" spans="3:5" ht="12.95">
      <c r="C798" s="10"/>
      <c r="D798" s="8"/>
      <c r="E798" s="10"/>
    </row>
    <row r="799" spans="3:5" ht="12.95">
      <c r="C799" s="10"/>
      <c r="D799" s="8"/>
      <c r="E799" s="10"/>
    </row>
    <row r="800" spans="3:5" ht="12.95">
      <c r="C800" s="10"/>
      <c r="D800" s="8"/>
      <c r="E800" s="10"/>
    </row>
    <row r="801" spans="3:5" ht="12.95">
      <c r="C801" s="10"/>
      <c r="D801" s="8"/>
      <c r="E801" s="10"/>
    </row>
    <row r="802" spans="3:5" ht="12.95">
      <c r="C802" s="10"/>
      <c r="D802" s="8"/>
      <c r="E802" s="10"/>
    </row>
    <row r="803" spans="3:5" ht="12.95">
      <c r="C803" s="10"/>
      <c r="D803" s="8"/>
      <c r="E803" s="10"/>
    </row>
    <row r="804" spans="3:5" ht="12.95">
      <c r="C804" s="10"/>
      <c r="D804" s="8"/>
      <c r="E804" s="10"/>
    </row>
    <row r="805" spans="3:5" ht="12.95">
      <c r="C805" s="10"/>
      <c r="D805" s="8"/>
      <c r="E805" s="10"/>
    </row>
    <row r="806" spans="3:5" ht="12.95">
      <c r="C806" s="10"/>
      <c r="D806" s="8"/>
      <c r="E806" s="10"/>
    </row>
    <row r="807" spans="3:5" ht="12.95">
      <c r="C807" s="10"/>
      <c r="D807" s="8"/>
      <c r="E807" s="10"/>
    </row>
    <row r="808" spans="3:5" ht="12.95">
      <c r="C808" s="10"/>
      <c r="D808" s="8"/>
      <c r="E808" s="10"/>
    </row>
    <row r="809" spans="3:5" ht="12.95">
      <c r="C809" s="10"/>
      <c r="D809" s="8"/>
      <c r="E809" s="10"/>
    </row>
    <row r="810" spans="3:5" ht="12.95">
      <c r="C810" s="10"/>
      <c r="D810" s="8"/>
      <c r="E810" s="10"/>
    </row>
    <row r="811" spans="3:5" ht="12.95">
      <c r="C811" s="10"/>
      <c r="D811" s="8"/>
      <c r="E811" s="10"/>
    </row>
    <row r="812" spans="3:5" ht="12.95">
      <c r="C812" s="10"/>
      <c r="D812" s="8"/>
      <c r="E812" s="10"/>
    </row>
    <row r="813" spans="3:5" ht="12.95">
      <c r="C813" s="10"/>
      <c r="D813" s="8"/>
      <c r="E813" s="10"/>
    </row>
    <row r="814" spans="3:5" ht="12.95">
      <c r="C814" s="10"/>
      <c r="D814" s="8"/>
      <c r="E814" s="10"/>
    </row>
    <row r="815" spans="3:5" ht="12.95">
      <c r="C815" s="10"/>
      <c r="D815" s="8"/>
      <c r="E815" s="10"/>
    </row>
    <row r="816" spans="3:5" ht="12.95">
      <c r="C816" s="10"/>
      <c r="D816" s="8"/>
      <c r="E816" s="10"/>
    </row>
    <row r="817" spans="3:5" ht="12.95">
      <c r="C817" s="10"/>
      <c r="D817" s="8"/>
      <c r="E817" s="10"/>
    </row>
    <row r="818" spans="3:5" ht="12.95">
      <c r="C818" s="10"/>
      <c r="D818" s="8"/>
      <c r="E818" s="10"/>
    </row>
    <row r="819" spans="3:5" ht="12.95">
      <c r="C819" s="10"/>
      <c r="D819" s="8"/>
      <c r="E819" s="10"/>
    </row>
    <row r="820" spans="3:5" ht="12.95">
      <c r="C820" s="10"/>
      <c r="D820" s="8"/>
      <c r="E820" s="10"/>
    </row>
    <row r="821" spans="3:5" ht="12.95">
      <c r="C821" s="10"/>
      <c r="D821" s="8"/>
      <c r="E821" s="10"/>
    </row>
    <row r="822" spans="3:5" ht="12.95">
      <c r="C822" s="10"/>
      <c r="D822" s="8"/>
      <c r="E822" s="10"/>
    </row>
    <row r="823" spans="3:5" ht="12.95">
      <c r="C823" s="10"/>
      <c r="D823" s="8"/>
      <c r="E823" s="10"/>
    </row>
    <row r="824" spans="3:5" ht="12.95">
      <c r="C824" s="10"/>
      <c r="D824" s="8"/>
      <c r="E824" s="10"/>
    </row>
    <row r="825" spans="3:5" ht="12.95">
      <c r="C825" s="10"/>
      <c r="D825" s="8"/>
      <c r="E825" s="10"/>
    </row>
    <row r="826" spans="3:5" ht="12.95">
      <c r="C826" s="10"/>
      <c r="D826" s="8"/>
      <c r="E826" s="10"/>
    </row>
    <row r="827" spans="3:5" ht="12.95">
      <c r="C827" s="10"/>
      <c r="D827" s="8"/>
      <c r="E827" s="10"/>
    </row>
    <row r="828" spans="3:5" ht="12.95">
      <c r="C828" s="10"/>
      <c r="D828" s="8"/>
      <c r="E828" s="10"/>
    </row>
    <row r="829" spans="3:5" ht="12.95">
      <c r="C829" s="10"/>
      <c r="D829" s="8"/>
      <c r="E829" s="10"/>
    </row>
    <row r="830" spans="3:5" ht="12.95">
      <c r="C830" s="10"/>
      <c r="D830" s="8"/>
      <c r="E830" s="10"/>
    </row>
    <row r="831" spans="3:5" ht="12.95">
      <c r="C831" s="10"/>
      <c r="D831" s="8"/>
      <c r="E831" s="10"/>
    </row>
    <row r="832" spans="3:5" ht="12.95">
      <c r="C832" s="10"/>
      <c r="D832" s="8"/>
      <c r="E832" s="10"/>
    </row>
    <row r="833" spans="3:5" ht="12.95">
      <c r="C833" s="10"/>
      <c r="D833" s="8"/>
      <c r="E833" s="10"/>
    </row>
    <row r="834" spans="3:5" ht="12.95">
      <c r="C834" s="10"/>
      <c r="D834" s="8"/>
      <c r="E834" s="10"/>
    </row>
    <row r="835" spans="3:5" ht="12.95">
      <c r="C835" s="10"/>
      <c r="D835" s="8"/>
      <c r="E835" s="10"/>
    </row>
    <row r="836" spans="3:5" ht="12.95">
      <c r="C836" s="10"/>
      <c r="D836" s="8"/>
      <c r="E836" s="10"/>
    </row>
    <row r="837" spans="3:5" ht="12.95">
      <c r="C837" s="10"/>
      <c r="D837" s="8"/>
      <c r="E837" s="10"/>
    </row>
    <row r="838" spans="3:5" ht="12.95">
      <c r="C838" s="10"/>
      <c r="D838" s="8"/>
      <c r="E838" s="10"/>
    </row>
    <row r="839" spans="3:5" ht="12.95">
      <c r="C839" s="10"/>
      <c r="D839" s="8"/>
      <c r="E839" s="10"/>
    </row>
    <row r="840" spans="3:5" ht="12.95">
      <c r="C840" s="10"/>
      <c r="D840" s="8"/>
      <c r="E840" s="10"/>
    </row>
    <row r="841" spans="3:5" ht="12.95">
      <c r="C841" s="10"/>
      <c r="D841" s="8"/>
      <c r="E841" s="10"/>
    </row>
    <row r="842" spans="3:5" ht="12.95">
      <c r="C842" s="10"/>
      <c r="D842" s="8"/>
      <c r="E842" s="10"/>
    </row>
    <row r="843" spans="3:5" ht="12.95">
      <c r="C843" s="10"/>
      <c r="D843" s="8"/>
      <c r="E843" s="10"/>
    </row>
    <row r="844" spans="3:5" ht="12.95">
      <c r="C844" s="10"/>
      <c r="D844" s="8"/>
      <c r="E844" s="10"/>
    </row>
    <row r="845" spans="3:5" ht="12.95">
      <c r="C845" s="10"/>
      <c r="D845" s="8"/>
      <c r="E845" s="10"/>
    </row>
    <row r="846" spans="3:5" ht="12.95">
      <c r="C846" s="10"/>
      <c r="D846" s="8"/>
      <c r="E846" s="10"/>
    </row>
    <row r="847" spans="3:5" ht="12.95">
      <c r="C847" s="10"/>
      <c r="D847" s="8"/>
      <c r="E847" s="10"/>
    </row>
    <row r="848" spans="3:5" ht="12.95">
      <c r="C848" s="10"/>
      <c r="D848" s="8"/>
      <c r="E848" s="10"/>
    </row>
    <row r="849" spans="3:5" ht="12.95">
      <c r="C849" s="10"/>
      <c r="D849" s="8"/>
      <c r="E849" s="10"/>
    </row>
    <row r="850" spans="3:5" ht="12.95">
      <c r="C850" s="10"/>
      <c r="D850" s="8"/>
      <c r="E850" s="10"/>
    </row>
    <row r="851" spans="3:5" ht="12.95">
      <c r="C851" s="10"/>
      <c r="D851" s="8"/>
      <c r="E851" s="10"/>
    </row>
    <row r="852" spans="3:5" ht="12.95">
      <c r="C852" s="10"/>
      <c r="D852" s="8"/>
      <c r="E852" s="10"/>
    </row>
    <row r="853" spans="3:5" ht="12.95">
      <c r="C853" s="10"/>
      <c r="D853" s="8"/>
      <c r="E853" s="10"/>
    </row>
    <row r="854" spans="3:5" ht="12.95">
      <c r="C854" s="10"/>
      <c r="D854" s="8"/>
      <c r="E854" s="10"/>
    </row>
    <row r="855" spans="3:5" ht="12.95">
      <c r="C855" s="10"/>
      <c r="D855" s="8"/>
      <c r="E855" s="10"/>
    </row>
    <row r="856" spans="3:5" ht="12.95">
      <c r="C856" s="10"/>
      <c r="D856" s="8"/>
      <c r="E856" s="10"/>
    </row>
    <row r="857" spans="3:5" ht="12.95">
      <c r="C857" s="10"/>
      <c r="D857" s="8"/>
      <c r="E857" s="10"/>
    </row>
    <row r="858" spans="3:5" ht="12.95">
      <c r="C858" s="10"/>
      <c r="D858" s="8"/>
      <c r="E858" s="10"/>
    </row>
    <row r="859" spans="3:5" ht="12.95">
      <c r="C859" s="10"/>
      <c r="D859" s="8"/>
      <c r="E859" s="10"/>
    </row>
    <row r="860" spans="3:5" ht="12.95">
      <c r="C860" s="10"/>
      <c r="D860" s="8"/>
      <c r="E860" s="10"/>
    </row>
    <row r="861" spans="3:5" ht="12.95">
      <c r="C861" s="10"/>
      <c r="D861" s="8"/>
      <c r="E861" s="10"/>
    </row>
    <row r="862" spans="3:5" ht="12.95">
      <c r="C862" s="10"/>
      <c r="D862" s="8"/>
      <c r="E862" s="10"/>
    </row>
    <row r="863" spans="3:5" ht="12.95">
      <c r="C863" s="10"/>
      <c r="D863" s="8"/>
      <c r="E863" s="10"/>
    </row>
    <row r="864" spans="3:5" ht="12.95">
      <c r="C864" s="10"/>
      <c r="D864" s="8"/>
      <c r="E864" s="10"/>
    </row>
    <row r="865" spans="3:5" ht="12.95">
      <c r="C865" s="10"/>
      <c r="D865" s="8"/>
      <c r="E865" s="10"/>
    </row>
    <row r="866" spans="3:5" ht="12.95">
      <c r="C866" s="10"/>
      <c r="D866" s="8"/>
      <c r="E866" s="10"/>
    </row>
    <row r="867" spans="3:5" ht="12.95">
      <c r="C867" s="10"/>
      <c r="D867" s="8"/>
      <c r="E867" s="10"/>
    </row>
    <row r="868" spans="3:5" ht="12.95">
      <c r="C868" s="10"/>
      <c r="D868" s="8"/>
      <c r="E868" s="10"/>
    </row>
    <row r="869" spans="3:5" ht="12.95">
      <c r="C869" s="10"/>
      <c r="D869" s="8"/>
      <c r="E869" s="10"/>
    </row>
    <row r="870" spans="3:5" ht="12.95">
      <c r="C870" s="10"/>
      <c r="D870" s="8"/>
      <c r="E870" s="10"/>
    </row>
    <row r="871" spans="3:5" ht="12.95">
      <c r="C871" s="10"/>
      <c r="D871" s="8"/>
      <c r="E871" s="10"/>
    </row>
    <row r="872" spans="3:5" ht="12.95">
      <c r="C872" s="10"/>
      <c r="D872" s="8"/>
      <c r="E872" s="10"/>
    </row>
    <row r="873" spans="3:5" ht="12.95">
      <c r="C873" s="10"/>
      <c r="D873" s="8"/>
      <c r="E873" s="10"/>
    </row>
    <row r="874" spans="3:5" ht="12.95">
      <c r="C874" s="10"/>
      <c r="D874" s="8"/>
      <c r="E874" s="10"/>
    </row>
    <row r="875" spans="3:5" ht="12.95">
      <c r="C875" s="10"/>
      <c r="D875" s="8"/>
      <c r="E875" s="10"/>
    </row>
    <row r="876" spans="3:5" ht="12.95">
      <c r="C876" s="10"/>
      <c r="D876" s="8"/>
      <c r="E876" s="10"/>
    </row>
    <row r="877" spans="3:5" ht="12.95">
      <c r="C877" s="10"/>
      <c r="D877" s="8"/>
      <c r="E877" s="10"/>
    </row>
    <row r="878" spans="3:5" ht="12.95">
      <c r="C878" s="10"/>
      <c r="D878" s="8"/>
      <c r="E878" s="10"/>
    </row>
    <row r="879" spans="3:5" ht="12.95">
      <c r="C879" s="10"/>
      <c r="D879" s="8"/>
      <c r="E879" s="10"/>
    </row>
    <row r="880" spans="3:5" ht="12.95">
      <c r="C880" s="10"/>
      <c r="D880" s="8"/>
      <c r="E880" s="10"/>
    </row>
    <row r="881" spans="3:5" ht="12.95">
      <c r="C881" s="10"/>
      <c r="D881" s="8"/>
      <c r="E881" s="10"/>
    </row>
    <row r="882" spans="3:5" ht="12.95">
      <c r="C882" s="10"/>
      <c r="D882" s="8"/>
      <c r="E882" s="10"/>
    </row>
    <row r="883" spans="3:5" ht="12.95">
      <c r="C883" s="10"/>
      <c r="D883" s="8"/>
      <c r="E883" s="10"/>
    </row>
    <row r="884" spans="3:5" ht="12.95">
      <c r="C884" s="10"/>
      <c r="D884" s="8"/>
      <c r="E884" s="10"/>
    </row>
    <row r="885" spans="3:5" ht="12.95">
      <c r="C885" s="10"/>
      <c r="D885" s="8"/>
      <c r="E885" s="10"/>
    </row>
    <row r="886" spans="3:5" ht="12.95">
      <c r="C886" s="10"/>
      <c r="D886" s="8"/>
      <c r="E886" s="10"/>
    </row>
    <row r="887" spans="3:5" ht="12.95">
      <c r="C887" s="10"/>
      <c r="D887" s="8"/>
      <c r="E887" s="10"/>
    </row>
    <row r="888" spans="3:5" ht="12.95">
      <c r="C888" s="10"/>
      <c r="D888" s="8"/>
      <c r="E888" s="10"/>
    </row>
    <row r="889" spans="3:5" ht="12.95">
      <c r="C889" s="10"/>
      <c r="D889" s="8"/>
      <c r="E889" s="10"/>
    </row>
    <row r="890" spans="3:5" ht="12.95">
      <c r="C890" s="10"/>
      <c r="D890" s="8"/>
      <c r="E890" s="10"/>
    </row>
    <row r="891" spans="3:5" ht="12.95">
      <c r="C891" s="10"/>
      <c r="D891" s="8"/>
      <c r="E891" s="10"/>
    </row>
    <row r="892" spans="3:5" ht="12.95">
      <c r="C892" s="10"/>
      <c r="D892" s="8"/>
      <c r="E892" s="10"/>
    </row>
    <row r="893" spans="3:5" ht="12.95">
      <c r="C893" s="10"/>
      <c r="D893" s="8"/>
      <c r="E893" s="10"/>
    </row>
    <row r="894" spans="3:5" ht="12.95">
      <c r="C894" s="10"/>
      <c r="D894" s="8"/>
      <c r="E894" s="10"/>
    </row>
    <row r="895" spans="3:5" ht="12.95">
      <c r="C895" s="10"/>
      <c r="D895" s="8"/>
      <c r="E895" s="10"/>
    </row>
    <row r="896" spans="3:5" ht="12.95">
      <c r="C896" s="10"/>
      <c r="D896" s="8"/>
      <c r="E896" s="10"/>
    </row>
    <row r="897" spans="3:5" ht="12.95">
      <c r="C897" s="10"/>
      <c r="D897" s="8"/>
      <c r="E897" s="10"/>
    </row>
    <row r="898" spans="3:5" ht="12.95">
      <c r="C898" s="10"/>
      <c r="D898" s="8"/>
      <c r="E898" s="10"/>
    </row>
    <row r="899" spans="3:5" ht="12.95">
      <c r="C899" s="10"/>
      <c r="D899" s="8"/>
      <c r="E899" s="10"/>
    </row>
    <row r="900" spans="3:5" ht="12.95">
      <c r="C900" s="10"/>
      <c r="D900" s="8"/>
      <c r="E900" s="10"/>
    </row>
    <row r="901" spans="3:5" ht="12.95">
      <c r="C901" s="10"/>
      <c r="D901" s="8"/>
      <c r="E901" s="10"/>
    </row>
    <row r="902" spans="3:5" ht="12.95">
      <c r="C902" s="10"/>
      <c r="D902" s="8"/>
      <c r="E902" s="10"/>
    </row>
    <row r="903" spans="3:5" ht="12.95">
      <c r="C903" s="10"/>
      <c r="D903" s="8"/>
      <c r="E903" s="10"/>
    </row>
    <row r="904" spans="3:5" ht="12.95">
      <c r="C904" s="10"/>
      <c r="D904" s="8"/>
      <c r="E904" s="10"/>
    </row>
    <row r="905" spans="3:5" ht="12.95">
      <c r="C905" s="10"/>
      <c r="D905" s="8"/>
      <c r="E905" s="10"/>
    </row>
    <row r="906" spans="3:5" ht="12.95">
      <c r="C906" s="10"/>
      <c r="D906" s="8"/>
      <c r="E906" s="10"/>
    </row>
    <row r="907" spans="3:5" ht="12.95">
      <c r="C907" s="10"/>
      <c r="D907" s="8"/>
      <c r="E907" s="10"/>
    </row>
    <row r="908" spans="3:5" ht="12.95">
      <c r="C908" s="10"/>
      <c r="D908" s="8"/>
      <c r="E908" s="10"/>
    </row>
    <row r="909" spans="3:5" ht="12.95">
      <c r="C909" s="10"/>
      <c r="D909" s="8"/>
      <c r="E909" s="10"/>
    </row>
    <row r="910" spans="3:5" ht="12.95">
      <c r="C910" s="10"/>
      <c r="D910" s="8"/>
      <c r="E910" s="10"/>
    </row>
    <row r="911" spans="3:5" ht="12.95">
      <c r="C911" s="10"/>
      <c r="D911" s="8"/>
      <c r="E911" s="10"/>
    </row>
    <row r="912" spans="3:5" ht="12.95">
      <c r="C912" s="10"/>
      <c r="D912" s="8"/>
      <c r="E912" s="10"/>
    </row>
    <row r="913" spans="3:5" ht="12.95">
      <c r="C913" s="10"/>
      <c r="D913" s="8"/>
      <c r="E913" s="10"/>
    </row>
    <row r="914" spans="3:5" ht="12.95">
      <c r="C914" s="10"/>
      <c r="D914" s="8"/>
      <c r="E914" s="10"/>
    </row>
    <row r="915" spans="3:5" ht="12.95">
      <c r="C915" s="10"/>
      <c r="D915" s="8"/>
      <c r="E915" s="10"/>
    </row>
    <row r="916" spans="3:5" ht="12.95">
      <c r="C916" s="10"/>
      <c r="D916" s="8"/>
      <c r="E916" s="10"/>
    </row>
    <row r="917" spans="3:5" ht="12.95">
      <c r="C917" s="10"/>
      <c r="D917" s="8"/>
      <c r="E917" s="10"/>
    </row>
    <row r="918" spans="3:5" ht="12.95">
      <c r="C918" s="10"/>
      <c r="D918" s="8"/>
      <c r="E918" s="10"/>
    </row>
    <row r="919" spans="3:5" ht="12.95">
      <c r="C919" s="10"/>
      <c r="D919" s="8"/>
      <c r="E919" s="10"/>
    </row>
    <row r="920" spans="3:5" ht="12.95">
      <c r="C920" s="10"/>
      <c r="D920" s="8"/>
      <c r="E920" s="10"/>
    </row>
    <row r="921" spans="3:5" ht="12.95">
      <c r="C921" s="10"/>
      <c r="D921" s="8"/>
      <c r="E921" s="10"/>
    </row>
    <row r="922" spans="3:5" ht="12.95">
      <c r="C922" s="10"/>
      <c r="D922" s="8"/>
      <c r="E922" s="10"/>
    </row>
    <row r="923" spans="3:5" ht="12.95">
      <c r="C923" s="10"/>
      <c r="D923" s="8"/>
      <c r="E923" s="10"/>
    </row>
    <row r="924" spans="3:5" ht="12.95">
      <c r="C924" s="10"/>
      <c r="D924" s="8"/>
      <c r="E924" s="10"/>
    </row>
    <row r="925" spans="3:5" ht="12.95">
      <c r="C925" s="10"/>
      <c r="D925" s="8"/>
      <c r="E925" s="10"/>
    </row>
    <row r="926" spans="3:5" ht="12.95">
      <c r="C926" s="10"/>
      <c r="D926" s="8"/>
      <c r="E926" s="10"/>
    </row>
    <row r="927" spans="3:5" ht="12.95">
      <c r="C927" s="10"/>
      <c r="D927" s="8"/>
      <c r="E927" s="10"/>
    </row>
    <row r="928" spans="3:5" ht="12.95">
      <c r="C928" s="10"/>
      <c r="D928" s="8"/>
      <c r="E928" s="10"/>
    </row>
    <row r="929" spans="3:5" ht="12.95">
      <c r="C929" s="10"/>
      <c r="D929" s="8"/>
      <c r="E929" s="10"/>
    </row>
    <row r="930" spans="3:5" ht="12.95">
      <c r="C930" s="10"/>
      <c r="D930" s="8"/>
      <c r="E930" s="10"/>
    </row>
    <row r="931" spans="3:5" ht="12.95">
      <c r="C931" s="10"/>
      <c r="D931" s="8"/>
      <c r="E931" s="10"/>
    </row>
    <row r="932" spans="3:5" ht="12.95">
      <c r="C932" s="10"/>
      <c r="D932" s="8"/>
      <c r="E932" s="10"/>
    </row>
    <row r="933" spans="3:5" ht="12.95">
      <c r="C933" s="10"/>
      <c r="D933" s="8"/>
      <c r="E933" s="10"/>
    </row>
    <row r="934" spans="3:5" ht="12.95">
      <c r="C934" s="10"/>
      <c r="D934" s="8"/>
      <c r="E934" s="10"/>
    </row>
    <row r="935" spans="3:5" ht="12.95">
      <c r="C935" s="10"/>
      <c r="D935" s="8"/>
      <c r="E935" s="10"/>
    </row>
    <row r="936" spans="3:5" ht="12.95">
      <c r="C936" s="10"/>
      <c r="D936" s="8"/>
      <c r="E936" s="10"/>
    </row>
    <row r="937" spans="3:5" ht="12.95">
      <c r="C937" s="10"/>
      <c r="D937" s="8"/>
      <c r="E937" s="10"/>
    </row>
    <row r="938" spans="3:5" ht="12.95">
      <c r="C938" s="10"/>
      <c r="D938" s="8"/>
      <c r="E938" s="10"/>
    </row>
    <row r="939" spans="3:5" ht="12.95">
      <c r="C939" s="10"/>
      <c r="D939" s="8"/>
      <c r="E939" s="10"/>
    </row>
    <row r="940" spans="3:5" ht="12.95">
      <c r="C940" s="10"/>
      <c r="D940" s="8"/>
      <c r="E940" s="10"/>
    </row>
    <row r="941" spans="3:5" ht="12.95">
      <c r="C941" s="10"/>
      <c r="D941" s="8"/>
      <c r="E941" s="10"/>
    </row>
    <row r="942" spans="3:5" ht="12.95">
      <c r="C942" s="10"/>
      <c r="D942" s="8"/>
      <c r="E942" s="10"/>
    </row>
    <row r="943" spans="3:5" ht="12.95">
      <c r="C943" s="10"/>
      <c r="D943" s="8"/>
      <c r="E943" s="10"/>
    </row>
    <row r="944" spans="3:5" ht="12.95">
      <c r="C944" s="10"/>
      <c r="D944" s="8"/>
      <c r="E944" s="10"/>
    </row>
    <row r="945" spans="3:5" ht="12.95">
      <c r="C945" s="10"/>
      <c r="D945" s="8"/>
      <c r="E945" s="10"/>
    </row>
    <row r="946" spans="3:5" ht="12.95">
      <c r="C946" s="10"/>
      <c r="D946" s="8"/>
      <c r="E946" s="10"/>
    </row>
    <row r="947" spans="3:5" ht="12.95">
      <c r="C947" s="10"/>
      <c r="D947" s="8"/>
      <c r="E947" s="10"/>
    </row>
    <row r="948" spans="3:5" ht="12.95">
      <c r="C948" s="10"/>
      <c r="D948" s="8"/>
      <c r="E948" s="10"/>
    </row>
    <row r="949" spans="3:5" ht="12.95">
      <c r="C949" s="10"/>
      <c r="D949" s="8"/>
      <c r="E949" s="10"/>
    </row>
    <row r="950" spans="3:5" ht="12.95">
      <c r="C950" s="10"/>
      <c r="D950" s="8"/>
      <c r="E950" s="10"/>
    </row>
    <row r="951" spans="3:5" ht="12.95">
      <c r="C951" s="10"/>
      <c r="D951" s="8"/>
      <c r="E951" s="10"/>
    </row>
    <row r="952" spans="3:5" ht="12.95">
      <c r="C952" s="10"/>
      <c r="D952" s="8"/>
      <c r="E952" s="10"/>
    </row>
    <row r="953" spans="3:5" ht="12.95">
      <c r="C953" s="10"/>
      <c r="D953" s="8"/>
      <c r="E953" s="10"/>
    </row>
    <row r="954" spans="3:5" ht="12.95">
      <c r="C954" s="10"/>
      <c r="D954" s="8"/>
      <c r="E954" s="10"/>
    </row>
    <row r="955" spans="3:5" ht="12.95">
      <c r="C955" s="10"/>
      <c r="D955" s="8"/>
      <c r="E955" s="10"/>
    </row>
    <row r="956" spans="3:5" ht="12.95">
      <c r="C956" s="10"/>
      <c r="D956" s="8"/>
      <c r="E956" s="10"/>
    </row>
    <row r="957" spans="3:5" ht="12.95">
      <c r="C957" s="10"/>
      <c r="D957" s="8"/>
      <c r="E957" s="10"/>
    </row>
    <row r="958" spans="3:5" ht="12.95">
      <c r="C958" s="10"/>
      <c r="D958" s="8"/>
      <c r="E958" s="10"/>
    </row>
    <row r="959" spans="3:5" ht="12.95">
      <c r="C959" s="10"/>
      <c r="D959" s="8"/>
      <c r="E959" s="10"/>
    </row>
    <row r="960" spans="3:5" ht="12.95">
      <c r="C960" s="10"/>
      <c r="D960" s="8"/>
      <c r="E960" s="10"/>
    </row>
    <row r="961" spans="3:5" ht="12.95">
      <c r="C961" s="10"/>
      <c r="D961" s="8"/>
      <c r="E961" s="10"/>
    </row>
    <row r="962" spans="3:5" ht="12.95">
      <c r="C962" s="10"/>
      <c r="D962" s="8"/>
      <c r="E962" s="10"/>
    </row>
    <row r="963" spans="3:5" ht="12.95">
      <c r="C963" s="10"/>
      <c r="D963" s="8"/>
      <c r="E963" s="10"/>
    </row>
    <row r="964" spans="3:5" ht="12.95">
      <c r="C964" s="10"/>
      <c r="D964" s="8"/>
      <c r="E964" s="10"/>
    </row>
    <row r="965" spans="3:5" ht="12.95">
      <c r="C965" s="10"/>
      <c r="D965" s="8"/>
      <c r="E965" s="10"/>
    </row>
    <row r="966" spans="3:5" ht="12.95">
      <c r="C966" s="10"/>
      <c r="D966" s="8"/>
      <c r="E966" s="10"/>
    </row>
    <row r="967" spans="3:5" ht="12.95">
      <c r="C967" s="10"/>
      <c r="D967" s="8"/>
      <c r="E967" s="10"/>
    </row>
    <row r="968" spans="3:5" ht="12.95">
      <c r="C968" s="10"/>
      <c r="D968" s="8"/>
      <c r="E968" s="10"/>
    </row>
    <row r="969" spans="3:5" ht="12.95">
      <c r="C969" s="10"/>
      <c r="D969" s="8"/>
      <c r="E969" s="10"/>
    </row>
    <row r="970" spans="3:5" ht="12.95">
      <c r="C970" s="10"/>
      <c r="D970" s="8"/>
      <c r="E970" s="10"/>
    </row>
    <row r="971" spans="3:5" ht="12.95">
      <c r="C971" s="10"/>
      <c r="D971" s="8"/>
      <c r="E971" s="10"/>
    </row>
    <row r="972" spans="3:5" ht="12.95">
      <c r="C972" s="10"/>
      <c r="D972" s="8"/>
      <c r="E972" s="10"/>
    </row>
    <row r="973" spans="3:5" ht="12.95">
      <c r="C973" s="10"/>
      <c r="D973" s="8"/>
      <c r="E973" s="10"/>
    </row>
    <row r="974" spans="3:5" ht="12.95">
      <c r="C974" s="10"/>
      <c r="D974" s="8"/>
      <c r="E974" s="10"/>
    </row>
    <row r="975" spans="3:5" ht="12.95">
      <c r="C975" s="10"/>
      <c r="D975" s="8"/>
      <c r="E975" s="10"/>
    </row>
    <row r="976" spans="3:5" ht="12.95">
      <c r="C976" s="10"/>
      <c r="D976" s="8"/>
      <c r="E976" s="10"/>
    </row>
    <row r="977" spans="3:5" ht="12.95">
      <c r="C977" s="10"/>
      <c r="D977" s="8"/>
      <c r="E977" s="10"/>
    </row>
    <row r="978" spans="3:5" ht="12.95">
      <c r="C978" s="10"/>
      <c r="D978" s="8"/>
      <c r="E978" s="10"/>
    </row>
    <row r="979" spans="3:5" ht="12.95">
      <c r="C979" s="10"/>
      <c r="D979" s="8"/>
      <c r="E979" s="10"/>
    </row>
    <row r="980" spans="3:5" ht="12.95">
      <c r="C980" s="10"/>
      <c r="D980" s="8"/>
      <c r="E980" s="10"/>
    </row>
    <row r="981" spans="3:5" ht="12.95">
      <c r="C981" s="10"/>
      <c r="D981" s="8"/>
      <c r="E981" s="10"/>
    </row>
    <row r="982" spans="3:5" ht="12.95">
      <c r="C982" s="10"/>
      <c r="D982" s="8"/>
      <c r="E982" s="10"/>
    </row>
    <row r="983" spans="3:5" ht="12.95">
      <c r="C983" s="10"/>
      <c r="D983" s="8"/>
      <c r="E983" s="10"/>
    </row>
    <row r="984" spans="3:5" ht="12.95">
      <c r="C984" s="10"/>
      <c r="D984" s="8"/>
      <c r="E984" s="10"/>
    </row>
    <row r="985" spans="3:5" ht="12.95">
      <c r="C985" s="10"/>
      <c r="D985" s="8"/>
      <c r="E985" s="10"/>
    </row>
    <row r="986" spans="3:5" ht="12.95">
      <c r="C986" s="10"/>
      <c r="D986" s="8"/>
      <c r="E986" s="10"/>
    </row>
    <row r="987" spans="3:5" ht="12.95">
      <c r="C987" s="10"/>
      <c r="D987" s="8"/>
      <c r="E987" s="10"/>
    </row>
    <row r="988" spans="3:5" ht="12.95">
      <c r="C988" s="10"/>
      <c r="D988" s="8"/>
      <c r="E988" s="10"/>
    </row>
    <row r="989" spans="3:5" ht="12.95">
      <c r="C989" s="10"/>
      <c r="D989" s="8"/>
      <c r="E989" s="10"/>
    </row>
    <row r="990" spans="3:5" ht="12.95">
      <c r="C990" s="10"/>
      <c r="D990" s="8"/>
      <c r="E990" s="10"/>
    </row>
    <row r="991" spans="3:5" ht="12.95">
      <c r="C991" s="10"/>
      <c r="D991" s="8"/>
      <c r="E991" s="10"/>
    </row>
    <row r="992" spans="3:5" ht="12.95">
      <c r="C992" s="10"/>
      <c r="D992" s="8"/>
      <c r="E992" s="10"/>
    </row>
    <row r="993" spans="3:5" ht="12.95">
      <c r="C993" s="10"/>
      <c r="D993" s="8"/>
      <c r="E993" s="10"/>
    </row>
    <row r="994" spans="3:5" ht="12.95">
      <c r="C994" s="10"/>
      <c r="D994" s="8"/>
      <c r="E994" s="10"/>
    </row>
    <row r="995" spans="3:5" ht="12.95">
      <c r="C995" s="10"/>
      <c r="D995" s="8"/>
      <c r="E995" s="10"/>
    </row>
    <row r="996" spans="3:5" ht="12.95">
      <c r="C996" s="10"/>
      <c r="D996" s="8"/>
      <c r="E996" s="10"/>
    </row>
    <row r="997" spans="3:5" ht="12.95">
      <c r="C997" s="10"/>
      <c r="D997" s="8"/>
      <c r="E997" s="10"/>
    </row>
    <row r="998" spans="3:5" ht="12.95">
      <c r="C998" s="10"/>
      <c r="D998" s="8"/>
      <c r="E998" s="10"/>
    </row>
    <row r="999" spans="3:5" ht="12.95">
      <c r="C999" s="10"/>
      <c r="D999" s="8"/>
      <c r="E999" s="10"/>
    </row>
    <row r="1000" spans="3:5" ht="12.95">
      <c r="C1000" s="10"/>
      <c r="D1000" s="8"/>
      <c r="E1000" s="10"/>
    </row>
    <row r="1001" spans="3:5" ht="12.95">
      <c r="C1001" s="10"/>
      <c r="D1001" s="8"/>
      <c r="E1001" s="10"/>
    </row>
    <row r="1002" spans="3:5" ht="12.95">
      <c r="C1002" s="10"/>
      <c r="D1002" s="8"/>
      <c r="E1002" s="10"/>
    </row>
    <row r="1003" spans="3:5" ht="12.95">
      <c r="C1003" s="10"/>
      <c r="D1003" s="8"/>
      <c r="E1003" s="10"/>
    </row>
    <row r="1004" spans="3:5" ht="12.95">
      <c r="C1004" s="10"/>
      <c r="D1004" s="8"/>
      <c r="E1004" s="10"/>
    </row>
    <row r="1005" spans="3:5" ht="12.95">
      <c r="C1005" s="10"/>
      <c r="D1005" s="8"/>
      <c r="E1005" s="10"/>
    </row>
    <row r="1006" spans="3:5" ht="12.95">
      <c r="C1006" s="10"/>
      <c r="D1006" s="8"/>
      <c r="E1006" s="10"/>
    </row>
    <row r="1007" spans="3:5" ht="12.95">
      <c r="C1007" s="10"/>
      <c r="D1007" s="8"/>
      <c r="E1007" s="10"/>
    </row>
    <row r="1008" spans="3:5" ht="12.95">
      <c r="C1008" s="10"/>
      <c r="D1008" s="8"/>
      <c r="E1008" s="10"/>
    </row>
    <row r="1009" spans="3:5" ht="12.95">
      <c r="C1009" s="10"/>
      <c r="D1009" s="8"/>
      <c r="E1009" s="10"/>
    </row>
    <row r="1010" spans="3:5" ht="12.95">
      <c r="C1010" s="10"/>
      <c r="D1010" s="8"/>
      <c r="E1010" s="10"/>
    </row>
    <row r="1011" spans="3:5" ht="12.95">
      <c r="C1011" s="10"/>
      <c r="D1011" s="8"/>
      <c r="E1011" s="10"/>
    </row>
    <row r="1012" spans="3:5" ht="12.95">
      <c r="C1012" s="10"/>
      <c r="D1012" s="8"/>
      <c r="E1012" s="10"/>
    </row>
    <row r="1013" spans="3:5" ht="12.95">
      <c r="C1013" s="10"/>
      <c r="D1013" s="8"/>
      <c r="E1013" s="10"/>
    </row>
    <row r="1014" spans="3:5" ht="12.95">
      <c r="C1014" s="10"/>
      <c r="D1014" s="8"/>
      <c r="E1014" s="10"/>
    </row>
    <row r="1015" spans="3:5" ht="12.95">
      <c r="C1015" s="10"/>
      <c r="D1015" s="8"/>
      <c r="E1015" s="10"/>
    </row>
    <row r="1016" spans="3:5" ht="12.95">
      <c r="C1016" s="10"/>
      <c r="D1016" s="8"/>
      <c r="E1016" s="10"/>
    </row>
    <row r="1017" spans="3:5" ht="12.95">
      <c r="C1017" s="10"/>
      <c r="D1017" s="8"/>
      <c r="E1017" s="10"/>
    </row>
    <row r="1018" spans="3:5" ht="12.95">
      <c r="C1018" s="10"/>
      <c r="D1018" s="8"/>
      <c r="E1018" s="10"/>
    </row>
    <row r="1019" spans="3:5" ht="12.95">
      <c r="C1019" s="10"/>
      <c r="D1019" s="8"/>
      <c r="E1019" s="10"/>
    </row>
    <row r="1020" spans="3:5" ht="12.95">
      <c r="C1020" s="10"/>
      <c r="D1020" s="8"/>
      <c r="E1020" s="10"/>
    </row>
    <row r="1021" spans="3:5" ht="12.95">
      <c r="C1021" s="10"/>
      <c r="D1021" s="8"/>
      <c r="E1021" s="10"/>
    </row>
    <row r="1022" spans="3:5" ht="12.95">
      <c r="C1022" s="10"/>
      <c r="D1022" s="8"/>
      <c r="E1022" s="10"/>
    </row>
    <row r="1023" spans="3:5" ht="12.95">
      <c r="C1023" s="10"/>
      <c r="D1023" s="8"/>
      <c r="E1023" s="10"/>
    </row>
    <row r="1024" spans="3:5" ht="12.95">
      <c r="C1024" s="10"/>
      <c r="D1024" s="8"/>
      <c r="E1024" s="10"/>
    </row>
    <row r="1025" spans="3:5" ht="12.95">
      <c r="C1025" s="10"/>
      <c r="D1025" s="8"/>
      <c r="E1025" s="10"/>
    </row>
    <row r="1026" spans="3:5" ht="12.95">
      <c r="C1026" s="10"/>
      <c r="D1026" s="8"/>
      <c r="E1026" s="10"/>
    </row>
    <row r="1027" spans="3:5" ht="12.95">
      <c r="C1027" s="10"/>
      <c r="D1027" s="8"/>
      <c r="E1027" s="10"/>
    </row>
    <row r="1028" spans="3:5" ht="12.95">
      <c r="C1028" s="10"/>
      <c r="D1028" s="8"/>
      <c r="E1028" s="10"/>
    </row>
    <row r="1029" spans="3:5" ht="12.95">
      <c r="C1029" s="10"/>
      <c r="D1029" s="8"/>
      <c r="E1029" s="10"/>
    </row>
    <row r="1030" spans="3:5" ht="12.95">
      <c r="C1030" s="10"/>
      <c r="D1030" s="8"/>
      <c r="E1030" s="10"/>
    </row>
    <row r="1031" spans="3:5" ht="12.95">
      <c r="C1031" s="10"/>
      <c r="D1031" s="8"/>
      <c r="E1031" s="10"/>
    </row>
    <row r="1032" spans="3:5" ht="12.95">
      <c r="C1032" s="10"/>
      <c r="D1032" s="8"/>
      <c r="E1032" s="10"/>
    </row>
    <row r="1033" spans="3:5" ht="12.95">
      <c r="C1033" s="10"/>
      <c r="D1033" s="8"/>
      <c r="E1033" s="10"/>
    </row>
    <row r="1034" spans="3:5" ht="12.95">
      <c r="C1034" s="10"/>
      <c r="D1034" s="8"/>
      <c r="E1034" s="10"/>
    </row>
    <row r="1035" spans="3:5" ht="12.95">
      <c r="C1035" s="10"/>
      <c r="D1035" s="8"/>
      <c r="E1035" s="10"/>
    </row>
    <row r="1036" spans="3:5" ht="12.95">
      <c r="C1036" s="10"/>
      <c r="D1036" s="8"/>
      <c r="E1036" s="10"/>
    </row>
    <row r="1037" spans="3:5" ht="12.95">
      <c r="C1037" s="10"/>
      <c r="D1037" s="8"/>
      <c r="E1037" s="10"/>
    </row>
    <row r="1038" spans="3:5" ht="12.95">
      <c r="C1038" s="10"/>
      <c r="D1038" s="8"/>
      <c r="E1038" s="10"/>
    </row>
    <row r="1039" spans="3:5" ht="12.95">
      <c r="C1039" s="10"/>
      <c r="D1039" s="8"/>
      <c r="E1039" s="10"/>
    </row>
    <row r="1040" spans="3:5" ht="12.95">
      <c r="C1040" s="10"/>
      <c r="D1040" s="8"/>
      <c r="E1040" s="10"/>
    </row>
    <row r="1041" spans="3:5" ht="12.95">
      <c r="C1041" s="10"/>
      <c r="D1041" s="8"/>
      <c r="E1041" s="10"/>
    </row>
    <row r="1042" spans="3:5" ht="12.95">
      <c r="C1042" s="10"/>
      <c r="D1042" s="8"/>
      <c r="E1042" s="10"/>
    </row>
    <row r="1043" spans="3:5" ht="12.95">
      <c r="C1043" s="10"/>
      <c r="D1043" s="8"/>
      <c r="E1043" s="10"/>
    </row>
    <row r="1044" spans="3:5" ht="12.95">
      <c r="C1044" s="10"/>
      <c r="D1044" s="8"/>
      <c r="E1044" s="10"/>
    </row>
    <row r="1045" spans="3:5" ht="12.95">
      <c r="C1045" s="10"/>
      <c r="D1045" s="8"/>
      <c r="E1045" s="10"/>
    </row>
    <row r="1046" spans="3:5" ht="12.95">
      <c r="C1046" s="10"/>
      <c r="D1046" s="8"/>
      <c r="E1046" s="10"/>
    </row>
    <row r="1047" spans="3:5" ht="12.95">
      <c r="C1047" s="10"/>
      <c r="D1047" s="8"/>
      <c r="E1047" s="10"/>
    </row>
    <row r="1048" spans="3:5" ht="12.95">
      <c r="C1048" s="10"/>
      <c r="D1048" s="8"/>
      <c r="E1048" s="10"/>
    </row>
    <row r="1049" spans="3:5" ht="12.95">
      <c r="C1049" s="10"/>
      <c r="D1049" s="8"/>
      <c r="E1049" s="10"/>
    </row>
    <row r="1050" spans="3:5" ht="12.95">
      <c r="C1050" s="10"/>
      <c r="D1050" s="8"/>
      <c r="E1050" s="10"/>
    </row>
    <row r="1051" spans="3:5" ht="12.95">
      <c r="C1051" s="10"/>
      <c r="D1051" s="8"/>
      <c r="E1051" s="10"/>
    </row>
    <row r="1052" spans="3:5" ht="12.95">
      <c r="C1052" s="10"/>
      <c r="D1052" s="8"/>
      <c r="E1052" s="10"/>
    </row>
    <row r="1053" spans="3:5" ht="12.95">
      <c r="C1053" s="10"/>
      <c r="D1053" s="8"/>
      <c r="E1053" s="10"/>
    </row>
    <row r="1054" spans="3:5" ht="12.95">
      <c r="C1054" s="10"/>
      <c r="D1054" s="8"/>
      <c r="E1054" s="10"/>
    </row>
    <row r="1055" spans="3:5" ht="12.95">
      <c r="C1055" s="10"/>
      <c r="D1055" s="8"/>
      <c r="E1055" s="10"/>
    </row>
    <row r="1056" spans="3:5" ht="12.95">
      <c r="C1056" s="10"/>
      <c r="D1056" s="8"/>
      <c r="E1056" s="10"/>
    </row>
    <row r="1057" spans="3:5" ht="12.95">
      <c r="C1057" s="10"/>
      <c r="D1057" s="8"/>
      <c r="E1057" s="10"/>
    </row>
    <row r="1058" spans="3:5" ht="12.95">
      <c r="C1058" s="10"/>
      <c r="D1058" s="8"/>
      <c r="E1058" s="10"/>
    </row>
    <row r="1059" spans="3:5" ht="12.95">
      <c r="C1059" s="10"/>
      <c r="D1059" s="8"/>
      <c r="E1059" s="10"/>
    </row>
    <row r="1060" spans="3:5" ht="12.95">
      <c r="C1060" s="10"/>
      <c r="D1060" s="8"/>
      <c r="E1060" s="10"/>
    </row>
    <row r="1061" spans="3:5" ht="12.95">
      <c r="C1061" s="10"/>
      <c r="D1061" s="8"/>
      <c r="E1061" s="10"/>
    </row>
    <row r="1062" spans="3:5" ht="12.95">
      <c r="C1062" s="10"/>
      <c r="D1062" s="8"/>
      <c r="E1062" s="10"/>
    </row>
    <row r="1063" spans="3:5" ht="12.95">
      <c r="C1063" s="10"/>
      <c r="D1063" s="8"/>
      <c r="E1063" s="10"/>
    </row>
    <row r="1064" spans="3:5" ht="12.95">
      <c r="C1064" s="10"/>
      <c r="D1064" s="8"/>
      <c r="E1064" s="10"/>
    </row>
    <row r="1065" spans="3:5" ht="12.95">
      <c r="C1065" s="10"/>
      <c r="D1065" s="8"/>
      <c r="E1065" s="10"/>
    </row>
    <row r="1066" spans="3:5" ht="12.95">
      <c r="C1066" s="10"/>
      <c r="D1066" s="8"/>
      <c r="E1066" s="10"/>
    </row>
    <row r="1067" spans="3:5" ht="12.95">
      <c r="C1067" s="10"/>
      <c r="D1067" s="8"/>
      <c r="E1067" s="10"/>
    </row>
    <row r="1068" spans="3:5" ht="12.95">
      <c r="C1068" s="10"/>
      <c r="D1068" s="8"/>
      <c r="E1068" s="10"/>
    </row>
    <row r="1069" spans="3:5" ht="12.95">
      <c r="C1069" s="10"/>
      <c r="D1069" s="8"/>
      <c r="E1069" s="10"/>
    </row>
    <row r="1070" spans="3:5" ht="12.95">
      <c r="C1070" s="10"/>
      <c r="D1070" s="8"/>
      <c r="E1070" s="10"/>
    </row>
    <row r="1071" spans="3:5" ht="12.95">
      <c r="C1071" s="10"/>
      <c r="D1071" s="8"/>
      <c r="E1071" s="10"/>
    </row>
    <row r="1072" spans="3:5" ht="12.95">
      <c r="C1072" s="10"/>
      <c r="D1072" s="8"/>
      <c r="E1072" s="10"/>
    </row>
    <row r="1073" spans="3:5" ht="12.95">
      <c r="C1073" s="10"/>
      <c r="D1073" s="8"/>
      <c r="E1073" s="10"/>
    </row>
    <row r="1074" spans="3:5" ht="12.95">
      <c r="C1074" s="10"/>
      <c r="D1074" s="8"/>
      <c r="E1074" s="10"/>
    </row>
    <row r="1075" spans="3:5" ht="12.95">
      <c r="C1075" s="10"/>
      <c r="D1075" s="8"/>
      <c r="E1075" s="10"/>
    </row>
    <row r="1076" spans="3:5" ht="12.95">
      <c r="C1076" s="10"/>
      <c r="D1076" s="8"/>
      <c r="E1076" s="10"/>
    </row>
    <row r="1077" spans="3:5" ht="12.95">
      <c r="C1077" s="10"/>
      <c r="D1077" s="8"/>
      <c r="E1077" s="10"/>
    </row>
    <row r="1078" spans="3:5" ht="12.95">
      <c r="C1078" s="10"/>
      <c r="D1078" s="8"/>
      <c r="E1078" s="10"/>
    </row>
    <row r="1079" spans="3:5" ht="12.95">
      <c r="C1079" s="10"/>
      <c r="D1079" s="8"/>
      <c r="E1079" s="10"/>
    </row>
    <row r="1080" spans="3:5" ht="12.95">
      <c r="C1080" s="10"/>
      <c r="D1080" s="8"/>
      <c r="E1080" s="10"/>
    </row>
    <row r="1081" spans="3:5" ht="12.95">
      <c r="C1081" s="10"/>
      <c r="D1081" s="8"/>
      <c r="E1081" s="10"/>
    </row>
    <row r="1082" spans="3:5" ht="12.95">
      <c r="C1082" s="10"/>
      <c r="D1082" s="8"/>
      <c r="E1082" s="10"/>
    </row>
    <row r="1083" spans="3:5" ht="12.95">
      <c r="C1083" s="10"/>
      <c r="D1083" s="8"/>
      <c r="E1083" s="10"/>
    </row>
    <row r="1084" spans="3:5" ht="12.95">
      <c r="C1084" s="10"/>
      <c r="D1084" s="8"/>
      <c r="E1084" s="10"/>
    </row>
    <row r="1085" spans="3:5" ht="12.95">
      <c r="C1085" s="10"/>
      <c r="D1085" s="8"/>
      <c r="E1085" s="10"/>
    </row>
    <row r="1086" spans="3:5" ht="12.95">
      <c r="C1086" s="10"/>
      <c r="D1086" s="8"/>
      <c r="E1086" s="10"/>
    </row>
    <row r="1087" spans="3:5" ht="12.95">
      <c r="C1087" s="10"/>
      <c r="D1087" s="8"/>
      <c r="E1087" s="10"/>
    </row>
    <row r="1088" spans="3:5" ht="12.95">
      <c r="C1088" s="10"/>
      <c r="D1088" s="8"/>
      <c r="E1088" s="10"/>
    </row>
    <row r="1089" spans="3:5" ht="12.95">
      <c r="C1089" s="10"/>
      <c r="D1089" s="8"/>
      <c r="E1089" s="10"/>
    </row>
    <row r="1090" spans="3:5" ht="12.95">
      <c r="C1090" s="10"/>
      <c r="D1090" s="8"/>
      <c r="E1090" s="10"/>
    </row>
    <row r="1091" spans="3:5" ht="12.95">
      <c r="C1091" s="10"/>
      <c r="D1091" s="8"/>
      <c r="E1091" s="10"/>
    </row>
    <row r="1092" spans="3:5" ht="12.95">
      <c r="C1092" s="10"/>
      <c r="D1092" s="8"/>
      <c r="E1092" s="10"/>
    </row>
    <row r="1093" spans="3:5" ht="12.95">
      <c r="C1093" s="10"/>
      <c r="D1093" s="8"/>
      <c r="E1093" s="10"/>
    </row>
    <row r="1094" spans="3:5" ht="12.95">
      <c r="C1094" s="10"/>
      <c r="D1094" s="8"/>
      <c r="E1094" s="10"/>
    </row>
    <row r="1095" spans="3:5" ht="12.95">
      <c r="C1095" s="10"/>
      <c r="D1095" s="8"/>
      <c r="E1095" s="10"/>
    </row>
    <row r="1096" spans="3:5" ht="12.95">
      <c r="C1096" s="10"/>
      <c r="D1096" s="8"/>
      <c r="E1096" s="10"/>
    </row>
    <row r="1097" spans="3:5" ht="12.95">
      <c r="C1097" s="10"/>
      <c r="D1097" s="8"/>
      <c r="E1097" s="10"/>
    </row>
    <row r="1098" spans="3:5" ht="12.95">
      <c r="C1098" s="10"/>
      <c r="D1098" s="8"/>
      <c r="E1098" s="10"/>
    </row>
    <row r="1099" spans="3:5" ht="12.95">
      <c r="C1099" s="10"/>
      <c r="D1099" s="8"/>
      <c r="E1099" s="10"/>
    </row>
    <row r="1100" spans="3:5" ht="12.95">
      <c r="C1100" s="10"/>
      <c r="D1100" s="8"/>
      <c r="E1100" s="10"/>
    </row>
    <row r="1101" spans="3:5" ht="12.95">
      <c r="C1101" s="10"/>
      <c r="D1101" s="8"/>
      <c r="E1101" s="10"/>
    </row>
    <row r="1102" spans="3:5" ht="12.95">
      <c r="C1102" s="10"/>
      <c r="D1102" s="8"/>
      <c r="E1102" s="10"/>
    </row>
    <row r="1103" spans="3:5" ht="12.95">
      <c r="C1103" s="10"/>
      <c r="D1103" s="8"/>
      <c r="E1103" s="10"/>
    </row>
    <row r="1104" spans="3:5" ht="12.95">
      <c r="C1104" s="10"/>
      <c r="D1104" s="8"/>
      <c r="E1104" s="10"/>
    </row>
    <row r="1105" spans="3:5" ht="12.95">
      <c r="C1105" s="10"/>
      <c r="D1105" s="8"/>
      <c r="E1105" s="10"/>
    </row>
    <row r="1106" spans="3:5" ht="12.95">
      <c r="C1106" s="10"/>
      <c r="D1106" s="8"/>
      <c r="E1106" s="10"/>
    </row>
    <row r="1107" spans="3:5" ht="12.95">
      <c r="C1107" s="10"/>
      <c r="D1107" s="8"/>
      <c r="E1107" s="10"/>
    </row>
    <row r="1108" spans="3:5" ht="12.95">
      <c r="C1108" s="10"/>
      <c r="D1108" s="8"/>
      <c r="E1108" s="10"/>
    </row>
    <row r="1109" spans="3:5" ht="12.95">
      <c r="C1109" s="10"/>
      <c r="D1109" s="8"/>
      <c r="E1109" s="10"/>
    </row>
    <row r="1110" spans="3:5" ht="12.95">
      <c r="C1110" s="10"/>
      <c r="D1110" s="8"/>
      <c r="E1110" s="10"/>
    </row>
    <row r="1111" spans="3:5" ht="12.95">
      <c r="C1111" s="10"/>
      <c r="D1111" s="8"/>
      <c r="E1111" s="10"/>
    </row>
    <row r="1112" spans="3:5" ht="12.95">
      <c r="C1112" s="10"/>
      <c r="D1112" s="8"/>
      <c r="E1112" s="10"/>
    </row>
    <row r="1113" spans="3:5" ht="12.95">
      <c r="C1113" s="10"/>
      <c r="D1113" s="8"/>
      <c r="E1113" s="10"/>
    </row>
    <row r="1114" spans="3:5" ht="12.95">
      <c r="C1114" s="10"/>
      <c r="D1114" s="8"/>
      <c r="E1114" s="10"/>
    </row>
    <row r="1115" spans="3:5" ht="12.95">
      <c r="C1115" s="10"/>
      <c r="D1115" s="8"/>
      <c r="E1115" s="10"/>
    </row>
    <row r="1116" spans="3:5" ht="12.95">
      <c r="C1116" s="10"/>
      <c r="D1116" s="8"/>
      <c r="E1116" s="10"/>
    </row>
    <row r="1117" spans="3:5" ht="12.95">
      <c r="C1117" s="10"/>
      <c r="D1117" s="8"/>
      <c r="E1117" s="10"/>
    </row>
    <row r="1118" spans="3:5" ht="12.95">
      <c r="C1118" s="10"/>
      <c r="D1118" s="8"/>
      <c r="E1118" s="10"/>
    </row>
    <row r="1119" spans="3:5" ht="12.95">
      <c r="C1119" s="10"/>
      <c r="D1119" s="8"/>
      <c r="E1119" s="10"/>
    </row>
    <row r="1120" spans="3:5" ht="12.95">
      <c r="C1120" s="10"/>
      <c r="D1120" s="8"/>
      <c r="E1120" s="10"/>
    </row>
    <row r="1121" spans="3:5" ht="12.95">
      <c r="C1121" s="10"/>
      <c r="D1121" s="8"/>
      <c r="E1121" s="10"/>
    </row>
    <row r="1122" spans="3:5" ht="12.95">
      <c r="C1122" s="10"/>
      <c r="D1122" s="8"/>
      <c r="E1122" s="10"/>
    </row>
    <row r="1123" spans="3:5" ht="12.95">
      <c r="C1123" s="10"/>
      <c r="D1123" s="8"/>
      <c r="E1123" s="10"/>
    </row>
    <row r="1124" spans="3:5" ht="12.95">
      <c r="C1124" s="10"/>
      <c r="D1124" s="8"/>
      <c r="E1124" s="10"/>
    </row>
    <row r="1125" spans="3:5" ht="12.95">
      <c r="C1125" s="10"/>
      <c r="D1125" s="8"/>
      <c r="E1125" s="10"/>
    </row>
    <row r="1126" spans="3:5" ht="12.95">
      <c r="C1126" s="10"/>
      <c r="D1126" s="8"/>
      <c r="E1126" s="10"/>
    </row>
    <row r="1127" spans="3:5" ht="12.95">
      <c r="C1127" s="10"/>
      <c r="D1127" s="8"/>
      <c r="E1127" s="10"/>
    </row>
    <row r="1128" spans="3:5" ht="12.95">
      <c r="C1128" s="10"/>
      <c r="D1128" s="8"/>
      <c r="E1128" s="10"/>
    </row>
    <row r="1129" spans="3:5" ht="12.95">
      <c r="C1129" s="10"/>
      <c r="D1129" s="8"/>
      <c r="E1129" s="10"/>
    </row>
    <row r="1130" spans="3:5" ht="12.95">
      <c r="C1130" s="10"/>
      <c r="D1130" s="8"/>
      <c r="E1130" s="10"/>
    </row>
    <row r="1131" spans="3:5" ht="12.95">
      <c r="C1131" s="10"/>
      <c r="D1131" s="8"/>
      <c r="E1131" s="10"/>
    </row>
    <row r="1132" spans="3:5" ht="12.95">
      <c r="C1132" s="10"/>
      <c r="D1132" s="8"/>
      <c r="E1132" s="10"/>
    </row>
    <row r="1133" spans="3:5" ht="12.95">
      <c r="C1133" s="10"/>
      <c r="D1133" s="8"/>
      <c r="E1133" s="10"/>
    </row>
    <row r="1134" spans="3:5" ht="12.95">
      <c r="C1134" s="10"/>
      <c r="D1134" s="8"/>
      <c r="E1134" s="10"/>
    </row>
    <row r="1135" spans="3:5" ht="12.95">
      <c r="C1135" s="10"/>
      <c r="D1135" s="8"/>
      <c r="E1135" s="10"/>
    </row>
    <row r="1136" spans="3:5" ht="12.95">
      <c r="C1136" s="10"/>
      <c r="D1136" s="8"/>
      <c r="E1136" s="10"/>
    </row>
    <row r="1137" spans="3:5" ht="12.95">
      <c r="C1137" s="10"/>
      <c r="D1137" s="8"/>
      <c r="E1137" s="10"/>
    </row>
    <row r="1138" spans="3:5" ht="12.95">
      <c r="C1138" s="10"/>
      <c r="D1138" s="8"/>
      <c r="E1138" s="10"/>
    </row>
    <row r="1139" spans="3:5" ht="12.95">
      <c r="C1139" s="10"/>
      <c r="D1139" s="8"/>
      <c r="E1139" s="10"/>
    </row>
    <row r="1140" spans="3:5" ht="12.95">
      <c r="C1140" s="10"/>
      <c r="D1140" s="8"/>
      <c r="E1140" s="10"/>
    </row>
    <row r="1141" spans="3:5" ht="12.95">
      <c r="C1141" s="10"/>
      <c r="D1141" s="8"/>
      <c r="E1141" s="10"/>
    </row>
    <row r="1142" spans="3:5" ht="12.95">
      <c r="C1142" s="10"/>
      <c r="D1142" s="8"/>
      <c r="E1142" s="10"/>
    </row>
    <row r="1143" spans="3:5" ht="12.95">
      <c r="C1143" s="10"/>
      <c r="D1143" s="8"/>
      <c r="E1143" s="10"/>
    </row>
    <row r="1144" spans="3:5" ht="12.95">
      <c r="C1144" s="10"/>
      <c r="D1144" s="8"/>
      <c r="E1144" s="10"/>
    </row>
    <row r="1145" spans="3:5" ht="12.95">
      <c r="C1145" s="10"/>
      <c r="D1145" s="8"/>
      <c r="E1145" s="10"/>
    </row>
    <row r="1146" spans="3:5" ht="12.95">
      <c r="C1146" s="10"/>
      <c r="D1146" s="8"/>
      <c r="E1146" s="10"/>
    </row>
    <row r="1147" spans="3:5" ht="12.95">
      <c r="C1147" s="10"/>
      <c r="D1147" s="8"/>
      <c r="E1147" s="10"/>
    </row>
    <row r="1148" spans="3:5" ht="12.95">
      <c r="C1148" s="10"/>
      <c r="D1148" s="8"/>
      <c r="E1148" s="10"/>
    </row>
    <row r="1149" spans="3:5" ht="12.95">
      <c r="C1149" s="10"/>
      <c r="D1149" s="8"/>
      <c r="E1149" s="10"/>
    </row>
    <row r="1150" spans="3:5" ht="12.95">
      <c r="C1150" s="10"/>
      <c r="D1150" s="8"/>
      <c r="E1150" s="10"/>
    </row>
    <row r="1151" spans="3:5" ht="12.95">
      <c r="C1151" s="10"/>
      <c r="D1151" s="8"/>
      <c r="E1151" s="10"/>
    </row>
    <row r="1152" spans="3:5" ht="12.95">
      <c r="C1152" s="10"/>
      <c r="D1152" s="8"/>
      <c r="E1152" s="10"/>
    </row>
    <row r="1153" spans="3:5" ht="12.95">
      <c r="C1153" s="10"/>
      <c r="D1153" s="8"/>
      <c r="E1153" s="10"/>
    </row>
    <row r="1154" spans="3:5" ht="12.95">
      <c r="C1154" s="10"/>
      <c r="D1154" s="8"/>
      <c r="E1154" s="10"/>
    </row>
    <row r="1155" spans="3:5" ht="12.95">
      <c r="C1155" s="10"/>
      <c r="D1155" s="8"/>
      <c r="E1155" s="10"/>
    </row>
    <row r="1156" spans="3:5" ht="12.95">
      <c r="C1156" s="10"/>
      <c r="D1156" s="8"/>
      <c r="E1156" s="10"/>
    </row>
    <row r="1157" spans="3:5" ht="12.95">
      <c r="C1157" s="10"/>
      <c r="D1157" s="8"/>
      <c r="E1157" s="10"/>
    </row>
    <row r="1158" spans="3:5" ht="12.95">
      <c r="C1158" s="10"/>
      <c r="D1158" s="8"/>
      <c r="E1158" s="10"/>
    </row>
    <row r="1159" spans="3:5" ht="12.95">
      <c r="C1159" s="10"/>
      <c r="D1159" s="8"/>
      <c r="E1159" s="10"/>
    </row>
    <row r="1160" spans="3:5" ht="12.95">
      <c r="C1160" s="10"/>
      <c r="D1160" s="8"/>
      <c r="E1160" s="10"/>
    </row>
    <row r="1161" spans="3:5" ht="12.95">
      <c r="C1161" s="10"/>
      <c r="D1161" s="8"/>
      <c r="E1161" s="10"/>
    </row>
    <row r="1162" spans="3:5" ht="12.95">
      <c r="C1162" s="10"/>
      <c r="D1162" s="8"/>
      <c r="E1162" s="10"/>
    </row>
    <row r="1163" spans="3:5" ht="12.95">
      <c r="C1163" s="10"/>
      <c r="D1163" s="8"/>
      <c r="E1163" s="10"/>
    </row>
    <row r="1164" spans="3:5" ht="12.95">
      <c r="C1164" s="10"/>
      <c r="D1164" s="8"/>
      <c r="E1164" s="10"/>
    </row>
    <row r="1165" spans="3:5" ht="12.95">
      <c r="C1165" s="10"/>
      <c r="D1165" s="8"/>
      <c r="E1165" s="10"/>
    </row>
    <row r="1166" spans="3:5" ht="12.95">
      <c r="C1166" s="10"/>
      <c r="D1166" s="8"/>
      <c r="E1166" s="10"/>
    </row>
    <row r="1167" spans="3:5" ht="12.95">
      <c r="C1167" s="10"/>
      <c r="D1167" s="8"/>
      <c r="E1167" s="10"/>
    </row>
    <row r="1168" spans="3:5" ht="12.95">
      <c r="C1168" s="10"/>
      <c r="D1168" s="8"/>
      <c r="E1168" s="10"/>
    </row>
    <row r="1169" spans="3:5" ht="12.95">
      <c r="C1169" s="10"/>
      <c r="D1169" s="8"/>
      <c r="E1169" s="10"/>
    </row>
    <row r="1170" spans="3:5" ht="12.95">
      <c r="C1170" s="10"/>
      <c r="D1170" s="8"/>
      <c r="E1170" s="10"/>
    </row>
    <row r="1171" spans="3:5" ht="12.95">
      <c r="C1171" s="10"/>
      <c r="D1171" s="8"/>
      <c r="E1171" s="10"/>
    </row>
    <row r="1172" spans="3:5" ht="12.95">
      <c r="C1172" s="10"/>
      <c r="D1172" s="8"/>
      <c r="E1172" s="10"/>
    </row>
    <row r="1173" spans="3:5" ht="12.95">
      <c r="C1173" s="10"/>
      <c r="D1173" s="8"/>
      <c r="E1173" s="10"/>
    </row>
    <row r="1174" spans="3:5" ht="12.95">
      <c r="C1174" s="10"/>
      <c r="D1174" s="8"/>
      <c r="E1174" s="10"/>
    </row>
    <row r="1175" spans="3:5" ht="12.95">
      <c r="C1175" s="10"/>
      <c r="D1175" s="8"/>
      <c r="E1175" s="10"/>
    </row>
    <row r="1176" spans="3:5" ht="12.95">
      <c r="C1176" s="10"/>
      <c r="D1176" s="8"/>
      <c r="E1176" s="10"/>
    </row>
    <row r="1177" spans="3:5" ht="12.95">
      <c r="C1177" s="10"/>
      <c r="D1177" s="8"/>
      <c r="E1177" s="10"/>
    </row>
    <row r="1178" spans="3:5" ht="12.95">
      <c r="C1178" s="10"/>
      <c r="D1178" s="8"/>
      <c r="E1178" s="10"/>
    </row>
    <row r="1179" spans="3:5" ht="12.95">
      <c r="C1179" s="10"/>
      <c r="D1179" s="8"/>
      <c r="E1179" s="10"/>
    </row>
    <row r="1180" spans="3:5" ht="12.95">
      <c r="C1180" s="10"/>
      <c r="D1180" s="8"/>
      <c r="E1180" s="10"/>
    </row>
    <row r="1181" spans="3:5" ht="12.95">
      <c r="C1181" s="10"/>
      <c r="D1181" s="8"/>
      <c r="E1181" s="10"/>
    </row>
    <row r="1182" spans="3:5" ht="12.95">
      <c r="C1182" s="10"/>
      <c r="D1182" s="8"/>
      <c r="E1182" s="10"/>
    </row>
    <row r="1183" spans="3:5" ht="12.95">
      <c r="C1183" s="10"/>
      <c r="D1183" s="8"/>
      <c r="E1183" s="10"/>
    </row>
    <row r="1184" spans="3:5" ht="12.95">
      <c r="C1184" s="10"/>
      <c r="D1184" s="8"/>
      <c r="E1184" s="10"/>
    </row>
    <row r="1185" spans="3:5" ht="12.95">
      <c r="C1185" s="10"/>
      <c r="D1185" s="8"/>
      <c r="E1185" s="10"/>
    </row>
    <row r="1186" spans="3:5" ht="12.95">
      <c r="C1186" s="10"/>
      <c r="D1186" s="8"/>
      <c r="E1186" s="10"/>
    </row>
    <row r="1187" spans="3:5" ht="12.95">
      <c r="C1187" s="10"/>
      <c r="D1187" s="8"/>
      <c r="E1187" s="10"/>
    </row>
    <row r="1188" spans="3:5" ht="12.95">
      <c r="C1188" s="10"/>
      <c r="D1188" s="8"/>
      <c r="E1188" s="10"/>
    </row>
    <row r="1189" spans="3:5" ht="12.95">
      <c r="C1189" s="10"/>
      <c r="D1189" s="8"/>
      <c r="E1189" s="10"/>
    </row>
    <row r="1190" spans="3:5" ht="12.95">
      <c r="C1190" s="10"/>
      <c r="D1190" s="8"/>
      <c r="E1190" s="10"/>
    </row>
    <row r="1191" spans="3:5" ht="12.95">
      <c r="C1191" s="10"/>
      <c r="D1191" s="8"/>
      <c r="E1191" s="10"/>
    </row>
    <row r="1192" spans="3:5" ht="12.95">
      <c r="C1192" s="10"/>
      <c r="D1192" s="8"/>
      <c r="E1192" s="10"/>
    </row>
    <row r="1193" spans="3:5" ht="12.95">
      <c r="C1193" s="10"/>
      <c r="D1193" s="8"/>
      <c r="E1193" s="10"/>
    </row>
    <row r="1194" spans="3:5" ht="12.95">
      <c r="C1194" s="10"/>
      <c r="D1194" s="8"/>
      <c r="E1194" s="10"/>
    </row>
    <row r="1195" spans="3:5" ht="12.95">
      <c r="C1195" s="10"/>
      <c r="D1195" s="8"/>
      <c r="E1195" s="10"/>
    </row>
    <row r="1196" spans="3:5" ht="12.95">
      <c r="C1196" s="10"/>
      <c r="D1196" s="8"/>
      <c r="E1196" s="10"/>
    </row>
    <row r="1197" spans="3:5" ht="12.95">
      <c r="C1197" s="10"/>
      <c r="D1197" s="8"/>
      <c r="E1197" s="10"/>
    </row>
    <row r="1198" spans="3:5" ht="12.95">
      <c r="D1198" s="8"/>
    </row>
  </sheetData>
  <hyperlinks>
    <hyperlink ref="F4" r:id="rId1" xr:uid="{00000000-0004-0000-0000-000000000000}"/>
    <hyperlink ref="F7" r:id="rId2" xr:uid="{00000000-0004-0000-0000-000001000000}"/>
    <hyperlink ref="F8" r:id="rId3" xr:uid="{00000000-0004-0000-0000-000002000000}"/>
    <hyperlink ref="F9" r:id="rId4" xr:uid="{00000000-0004-0000-0000-000003000000}"/>
    <hyperlink ref="F10" r:id="rId5" xr:uid="{00000000-0004-0000-0000-000004000000}"/>
    <hyperlink ref="F11" r:id="rId6" xr:uid="{00000000-0004-0000-0000-000005000000}"/>
    <hyperlink ref="F12" r:id="rId7" xr:uid="{00000000-0004-0000-0000-000006000000}"/>
    <hyperlink ref="F13" r:id="rId8" xr:uid="{00000000-0004-0000-0000-000007000000}"/>
    <hyperlink ref="F16" r:id="rId9" xr:uid="{00000000-0004-0000-0000-000008000000}"/>
    <hyperlink ref="F17" r:id="rId10" xr:uid="{00000000-0004-0000-0000-000009000000}"/>
    <hyperlink ref="F18" r:id="rId11" xr:uid="{00000000-0004-0000-0000-00000A000000}"/>
    <hyperlink ref="F19" r:id="rId12" xr:uid="{00000000-0004-0000-0000-00000B000000}"/>
    <hyperlink ref="F21" r:id="rId13" xr:uid="{00000000-0004-0000-0000-00000C000000}"/>
    <hyperlink ref="F23" r:id="rId14" xr:uid="{00000000-0004-0000-0000-00000D000000}"/>
    <hyperlink ref="F25" r:id="rId15" xr:uid="{00000000-0004-0000-0000-00000E000000}"/>
    <hyperlink ref="F27" r:id="rId16" xr:uid="{00000000-0004-0000-0000-00000F000000}"/>
    <hyperlink ref="F28" r:id="rId17" xr:uid="{00000000-0004-0000-0000-000010000000}"/>
    <hyperlink ref="F31" r:id="rId18" xr:uid="{00000000-0004-0000-0000-000011000000}"/>
    <hyperlink ref="F32" r:id="rId19" xr:uid="{00000000-0004-0000-0000-000012000000}"/>
    <hyperlink ref="F33" r:id="rId20" xr:uid="{00000000-0004-0000-0000-000013000000}"/>
    <hyperlink ref="F37" r:id="rId21" xr:uid="{00000000-0004-0000-0000-000014000000}"/>
    <hyperlink ref="F39" r:id="rId22" xr:uid="{00000000-0004-0000-0000-000015000000}"/>
    <hyperlink ref="F40" r:id="rId23" xr:uid="{00000000-0004-0000-0000-000016000000}"/>
    <hyperlink ref="F43" r:id="rId24" xr:uid="{00000000-0004-0000-0000-000017000000}"/>
    <hyperlink ref="F44" r:id="rId25" xr:uid="{00000000-0004-0000-0000-000018000000}"/>
    <hyperlink ref="F45" r:id="rId26" display="https://www.iea.org/energy-system/electricity/grid-scale-storage" xr:uid="{00000000-0004-0000-0000-000019000000}"/>
    <hyperlink ref="F53" r:id="rId27" xr:uid="{00000000-0004-0000-0000-00001A000000}"/>
    <hyperlink ref="F95" r:id="rId28" xr:uid="{00000000-0004-0000-0000-00001B000000}"/>
    <hyperlink ref="F64" r:id="rId29" xr:uid="{00000000-0004-0000-0000-00001C000000}"/>
    <hyperlink ref="F67" r:id="rId30" xr:uid="{00000000-0004-0000-0000-00001D000000}"/>
    <hyperlink ref="F68" r:id="rId31" xr:uid="{00000000-0004-0000-0000-00001E000000}"/>
    <hyperlink ref="F69" r:id="rId32" xr:uid="{00000000-0004-0000-0000-00001F000000}"/>
    <hyperlink ref="F70" r:id="rId33" xr:uid="{00000000-0004-0000-0000-000020000000}"/>
    <hyperlink ref="F71" r:id="rId34" xr:uid="{00000000-0004-0000-0000-000021000000}"/>
    <hyperlink ref="F73" r:id="rId35" xr:uid="{00000000-0004-0000-0000-000022000000}"/>
    <hyperlink ref="F75" r:id="rId36" xr:uid="{00000000-0004-0000-0000-000023000000}"/>
    <hyperlink ref="F77" r:id="rId37" xr:uid="{00000000-0004-0000-0000-000024000000}"/>
    <hyperlink ref="F78" r:id="rId38" xr:uid="{00000000-0004-0000-0000-000025000000}"/>
    <hyperlink ref="F79" r:id="rId39" xr:uid="{00000000-0004-0000-0000-000026000000}"/>
    <hyperlink ref="F92" r:id="rId40" xr:uid="{00000000-0004-0000-0000-000027000000}"/>
    <hyperlink ref="F93" r:id="rId41" xr:uid="{00000000-0004-0000-0000-000028000000}"/>
    <hyperlink ref="F94" r:id="rId42" xr:uid="{00000000-0004-0000-0000-000029000000}"/>
    <hyperlink ref="F99" r:id="rId43" xr:uid="{00000000-0004-0000-0000-00002B000000}"/>
    <hyperlink ref="F100" r:id="rId44" xr:uid="{00000000-0004-0000-0000-00002C000000}"/>
    <hyperlink ref="F101" r:id="rId45" xr:uid="{00000000-0004-0000-0000-00002D000000}"/>
    <hyperlink ref="F105" r:id="rId46" xr:uid="{00000000-0004-0000-0000-00002F000000}"/>
    <hyperlink ref="F106" r:id="rId47" xr:uid="{00000000-0004-0000-0000-000030000000}"/>
    <hyperlink ref="F107" r:id="rId48" xr:uid="{00000000-0004-0000-0000-000031000000}"/>
    <hyperlink ref="F108" r:id="rId49" xr:uid="{00000000-0004-0000-0000-000032000000}"/>
    <hyperlink ref="F111" r:id="rId50" xr:uid="{00000000-0004-0000-0000-000033000000}"/>
    <hyperlink ref="F114" r:id="rId51" xr:uid="{00000000-0004-0000-0000-000035000000}"/>
    <hyperlink ref="F156" r:id="rId52" xr:uid="{00000000-0004-0000-0000-000036000000}"/>
    <hyperlink ref="F159" r:id="rId53" xr:uid="{00000000-0004-0000-0000-000037000000}"/>
    <hyperlink ref="F173" r:id="rId54" xr:uid="{00000000-0004-0000-0000-000038000000}"/>
    <hyperlink ref="F192" r:id="rId55" location="electricity-generation-by-country" xr:uid="{00000000-0004-0000-0000-000039000000}"/>
    <hyperlink ref="F195" r:id="rId56" xr:uid="{00000000-0004-0000-0000-00003A000000}"/>
    <hyperlink ref="F207" r:id="rId57" location="page29" xr:uid="{00000000-0004-0000-0000-00003B000000}"/>
    <hyperlink ref="F208" r:id="rId58" location="page29" xr:uid="{00000000-0004-0000-0000-00003C000000}"/>
    <hyperlink ref="F209" r:id="rId59" location="page29" xr:uid="{00000000-0004-0000-0000-00003D000000}"/>
    <hyperlink ref="F227" r:id="rId60" xr:uid="{00000000-0004-0000-0000-00003E000000}"/>
    <hyperlink ref="F258" r:id="rId61" xr:uid="{00000000-0004-0000-0000-00003F000000}"/>
    <hyperlink ref="F262" r:id="rId62" xr:uid="{00000000-0004-0000-0000-000040000000}"/>
    <hyperlink ref="F84" r:id="rId63" xr:uid="{8FF2250C-1E90-7946-834C-1489D32AEC2F}"/>
    <hyperlink ref="F83" r:id="rId64" xr:uid="{82B09716-6B7A-6D43-99B7-5958F808AE6E}"/>
    <hyperlink ref="F81" r:id="rId65" xr:uid="{930014EA-CE24-D844-95DA-1EBBCBBED478}"/>
    <hyperlink ref="F82" r:id="rId66" xr:uid="{191DC1FF-B383-0F47-A0FD-CBBAC14E32DB}"/>
    <hyperlink ref="F85" r:id="rId67" xr:uid="{0A3566EB-463D-2D46-A867-D81C8D378F4C}"/>
    <hyperlink ref="F86" r:id="rId68" xr:uid="{1B814A10-99D0-1A48-A960-438BFC151515}"/>
    <hyperlink ref="F87" r:id="rId69" xr:uid="{F4E2AE24-4CD3-7644-9323-171D76AE2530}"/>
    <hyperlink ref="F89" r:id="rId70" xr:uid="{0084B837-4DBA-4C4E-98EE-9314EF76AE8A}"/>
    <hyperlink ref="F88" r:id="rId71" xr:uid="{7335AFCF-AD97-CD45-A09E-AFF04152E471}"/>
    <hyperlink ref="F90" r:id="rId72" location="/region/AFR/2023 " xr:uid="{435F5CBD-C1A2-DB4C-83B7-CB20DC06F6CF}"/>
    <hyperlink ref="F91" r:id="rId73" xr:uid="{1AB40057-D97D-1D44-9271-E64BFD883461}"/>
    <hyperlink ref="F98" r:id="rId74" xr:uid="{00000000-0004-0000-0000-00002A000000}"/>
    <hyperlink ref="F96" r:id="rId75" xr:uid="{09D09C1E-D75E-FC47-99CD-32BFBDF9D3F6}"/>
    <hyperlink ref="F97" r:id="rId76" xr:uid="{C767267E-CC57-1A45-B023-4B23E0CAF1D6}"/>
    <hyperlink ref="F102" r:id="rId77" xr:uid="{74050DB5-B132-E944-8D90-A7033399F991}"/>
    <hyperlink ref="F103" r:id="rId78" xr:uid="{DB3B935B-F21D-DA43-8FD8-754C3C0663FD}"/>
    <hyperlink ref="F6" r:id="rId79" xr:uid="{35029352-EFF6-4148-A42F-E7C99D98FADE}"/>
    <hyperlink ref="F24" r:id="rId80" xr:uid="{05425059-E91C-407C-9FC8-E36B016815BB}"/>
    <hyperlink ref="F34" r:id="rId81" xr:uid="{81226FE7-3C31-40C1-A42A-69E7D5FC8E06}"/>
    <hyperlink ref="F35" r:id="rId82" xr:uid="{42AAB58F-A4D4-4A83-82CE-A896E689A9C1}"/>
    <hyperlink ref="F41" r:id="rId83" xr:uid="{FE28DF85-3BB5-4D52-907C-7AC69AC5701F}"/>
    <hyperlink ref="F46" r:id="rId84" xr:uid="{1206218C-DDBF-4197-98B8-3486954D4B28}"/>
    <hyperlink ref="F30" r:id="rId85" display="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xr:uid="{2D3E250F-36EA-45A7-8A3F-1EDD49E76C90}"/>
    <hyperlink ref="F29" r:id="rId86" xr:uid="{6046D996-7C39-409B-BE0F-9A7FE813B885}"/>
    <hyperlink ref="F20" r:id="rId87" xr:uid="{F6D0BA57-63E9-4A93-90FE-DC3F6C433CAC}"/>
    <hyperlink ref="F22" r:id="rId88" xr:uid="{429C365A-79E5-4CE8-9C1A-E450E87632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B805-8011-4C26-B0C7-798908FF9778}">
  <dimension ref="B3:F11"/>
  <sheetViews>
    <sheetView topLeftCell="B1" workbookViewId="0">
      <selection activeCell="K16" sqref="K16"/>
    </sheetView>
  </sheetViews>
  <sheetFormatPr defaultColWidth="8.85546875" defaultRowHeight="12.95"/>
  <cols>
    <col min="4" max="4" width="26.28515625" customWidth="1"/>
    <col min="5" max="5" width="11.140625" customWidth="1"/>
    <col min="6" max="6" width="11" customWidth="1"/>
  </cols>
  <sheetData>
    <row r="3" spans="2:6" ht="30">
      <c r="B3" s="148" t="s">
        <v>1</v>
      </c>
      <c r="C3" s="148"/>
      <c r="D3" s="148"/>
      <c r="E3" s="55" t="s">
        <v>375</v>
      </c>
      <c r="F3" s="123" t="s">
        <v>376</v>
      </c>
    </row>
    <row r="4" spans="2:6">
      <c r="B4" s="149" t="s">
        <v>5</v>
      </c>
      <c r="C4" s="149"/>
      <c r="D4" s="149"/>
      <c r="E4" s="117">
        <f>'System Performance'!N6</f>
        <v>55.67382973243258</v>
      </c>
      <c r="F4" s="117">
        <f>'System Performance'!N6*0.45</f>
        <v>25.053223379594662</v>
      </c>
    </row>
    <row r="5" spans="2:6">
      <c r="B5" s="149" t="s">
        <v>115</v>
      </c>
      <c r="C5" s="149"/>
      <c r="D5" s="149"/>
      <c r="E5" s="117">
        <f>'Transition Readiness'!N9</f>
        <v>36.179208075441103</v>
      </c>
      <c r="F5" s="117">
        <f>'Transition Readiness'!N9*0.35</f>
        <v>12.662722826404385</v>
      </c>
    </row>
    <row r="6" spans="2:6">
      <c r="B6" s="149" t="s">
        <v>377</v>
      </c>
      <c r="C6" s="149"/>
      <c r="D6" s="149"/>
      <c r="E6" s="117">
        <f>'Technology-Specific Preparednes'!N10</f>
        <v>5.9841954022988517</v>
      </c>
      <c r="F6" s="117">
        <f>'Technology-Specific Preparednes'!N10*0.25</f>
        <v>1.4960488505747129</v>
      </c>
    </row>
    <row r="7" spans="2:6">
      <c r="B7" s="149" t="s">
        <v>378</v>
      </c>
      <c r="C7" s="149"/>
      <c r="D7" s="149"/>
      <c r="E7" s="117">
        <f>'Technology-Specific Preparednes'!N11</f>
        <v>5.708333333333333</v>
      </c>
      <c r="F7" s="117">
        <f>'Technology-Specific Preparednes'!N11*0.25</f>
        <v>1.4270833333333333</v>
      </c>
    </row>
    <row r="8" spans="2:6">
      <c r="B8" s="150" t="s">
        <v>379</v>
      </c>
      <c r="C8" s="150"/>
      <c r="D8" s="150"/>
      <c r="E8" s="117">
        <f>'Technology-Specific Preparednes'!N12</f>
        <v>5.8462643678160919</v>
      </c>
      <c r="F8" s="117">
        <f>'Technology-Specific Preparednes'!N12*0.25</f>
        <v>1.461566091954023</v>
      </c>
    </row>
    <row r="9" spans="2:6" ht="15.95">
      <c r="B9" s="147" t="s">
        <v>380</v>
      </c>
      <c r="C9" s="147"/>
      <c r="D9" s="147"/>
      <c r="E9" s="138">
        <f>SUM(E4:E6)</f>
        <v>97.837233210172528</v>
      </c>
      <c r="F9" s="118">
        <f>SUM(F4:F6)</f>
        <v>39.211995056573755</v>
      </c>
    </row>
    <row r="10" spans="2:6" ht="15.95">
      <c r="B10" s="147" t="s">
        <v>381</v>
      </c>
      <c r="C10" s="147"/>
      <c r="D10" s="147"/>
      <c r="E10" s="138">
        <f>SUM(E4:E5,E7)</f>
        <v>97.561371141207005</v>
      </c>
      <c r="F10" s="118">
        <f>SUM(F4:F5,F7)</f>
        <v>39.143029539332382</v>
      </c>
    </row>
    <row r="11" spans="2:6" ht="15.95">
      <c r="B11" s="147" t="s">
        <v>382</v>
      </c>
      <c r="C11" s="147"/>
      <c r="D11" s="147"/>
      <c r="E11" s="139">
        <f>SUM(E4:E5,E8)</f>
        <v>97.699302175689766</v>
      </c>
      <c r="F11" s="140">
        <f>SUM(F4:F5,F8)</f>
        <v>39.177512297953072</v>
      </c>
    </row>
  </sheetData>
  <mergeCells count="9">
    <mergeCell ref="B11:D11"/>
    <mergeCell ref="B10:D10"/>
    <mergeCell ref="B3:D3"/>
    <mergeCell ref="B4:D4"/>
    <mergeCell ref="B5:D5"/>
    <mergeCell ref="B6:D6"/>
    <mergeCell ref="B9:D9"/>
    <mergeCell ref="B7:D7"/>
    <mergeCell ref="B8: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D53D-C64B-8542-9EA7-14CFAD84084C}">
  <dimension ref="A1:O55"/>
  <sheetViews>
    <sheetView topLeftCell="J1" zoomScaleNormal="100" workbookViewId="0">
      <selection activeCell="I1" sqref="I1"/>
    </sheetView>
  </sheetViews>
  <sheetFormatPr defaultColWidth="11.42578125" defaultRowHeight="12.95"/>
  <cols>
    <col min="1" max="1" width="31.140625" customWidth="1"/>
    <col min="2" max="2" width="3" customWidth="1"/>
    <col min="3" max="3" width="33.140625" customWidth="1"/>
    <col min="4" max="4" width="14.7109375" style="85" customWidth="1"/>
    <col min="5" max="5" width="14.28515625" style="68" customWidth="1"/>
    <col min="6" max="7" width="11.42578125" style="68"/>
    <col min="8" max="8" width="11.85546875" style="68" customWidth="1"/>
    <col min="9" max="9" width="12.7109375" style="68" customWidth="1"/>
    <col min="10" max="10" width="11.42578125" style="68"/>
    <col min="14" max="14" width="11.42578125" style="68"/>
  </cols>
  <sheetData>
    <row r="1" spans="1:15" ht="35.25" customHeight="1">
      <c r="A1" s="92" t="s">
        <v>383</v>
      </c>
      <c r="B1" s="93"/>
      <c r="C1" s="94" t="s">
        <v>2</v>
      </c>
      <c r="D1" s="88" t="s">
        <v>384</v>
      </c>
      <c r="E1" s="90" t="s">
        <v>385</v>
      </c>
      <c r="F1" s="87" t="s">
        <v>386</v>
      </c>
      <c r="G1" s="87" t="s">
        <v>387</v>
      </c>
      <c r="H1" s="90" t="s">
        <v>388</v>
      </c>
      <c r="I1" s="96" t="s">
        <v>389</v>
      </c>
    </row>
    <row r="2" spans="1:15" ht="15" customHeight="1">
      <c r="A2" s="152" t="s">
        <v>6</v>
      </c>
      <c r="B2" s="89">
        <v>1</v>
      </c>
      <c r="C2" s="8" t="s">
        <v>7</v>
      </c>
      <c r="D2" s="83" t="s">
        <v>390</v>
      </c>
      <c r="E2" s="131">
        <v>2.1</v>
      </c>
      <c r="F2" s="68">
        <v>0</v>
      </c>
      <c r="G2" s="68">
        <v>60</v>
      </c>
      <c r="H2" s="112">
        <f>((E2-G2)/(F2-G2))*100</f>
        <v>96.5</v>
      </c>
      <c r="I2" s="112">
        <f>1/($B$25-4)</f>
        <v>0.05</v>
      </c>
      <c r="K2" s="154" t="s">
        <v>383</v>
      </c>
      <c r="L2" s="154"/>
      <c r="M2" s="154"/>
      <c r="N2" s="36" t="s">
        <v>375</v>
      </c>
    </row>
    <row r="3" spans="1:15" ht="27.95">
      <c r="A3" s="153"/>
      <c r="B3" s="89">
        <v>2</v>
      </c>
      <c r="C3" s="8" t="s">
        <v>10</v>
      </c>
      <c r="D3" s="84" t="s">
        <v>391</v>
      </c>
      <c r="E3" s="68">
        <v>0.13800000000000001</v>
      </c>
      <c r="F3" s="68">
        <v>0</v>
      </c>
      <c r="G3" s="68">
        <v>100</v>
      </c>
      <c r="H3" s="112">
        <f>((E3-G3)/(F3-G3))*100</f>
        <v>99.861999999999995</v>
      </c>
      <c r="I3" s="112">
        <v>0.05</v>
      </c>
      <c r="K3" s="155" t="s">
        <v>6</v>
      </c>
      <c r="L3" s="155"/>
      <c r="M3" s="155"/>
      <c r="N3" s="115">
        <f>J26</f>
        <v>56.013927391742186</v>
      </c>
      <c r="O3" s="31"/>
    </row>
    <row r="4" spans="1:15" ht="13.35" customHeight="1">
      <c r="A4" s="24"/>
      <c r="B4" s="89">
        <v>3</v>
      </c>
      <c r="C4" s="8" t="s">
        <v>11</v>
      </c>
      <c r="D4" s="84" t="s">
        <v>392</v>
      </c>
      <c r="E4" s="68">
        <v>11.9</v>
      </c>
      <c r="F4" s="68">
        <v>0</v>
      </c>
      <c r="G4" s="68">
        <v>100</v>
      </c>
      <c r="H4" s="112">
        <f t="shared" ref="H4:H24" si="0">((E4-F4)/(G4-F4))*100</f>
        <v>11.9</v>
      </c>
      <c r="I4" s="112">
        <v>0.05</v>
      </c>
      <c r="K4" s="155" t="s">
        <v>59</v>
      </c>
      <c r="L4" s="155"/>
      <c r="M4" s="155"/>
      <c r="N4" s="115">
        <f>J32</f>
        <v>52.370222222222225</v>
      </c>
      <c r="O4" s="31"/>
    </row>
    <row r="5" spans="1:15" ht="27.95">
      <c r="A5" s="24"/>
      <c r="B5" s="89">
        <v>4</v>
      </c>
      <c r="C5" s="12" t="s">
        <v>14</v>
      </c>
      <c r="D5" s="84" t="s">
        <v>391</v>
      </c>
      <c r="E5" s="68">
        <v>1.19</v>
      </c>
      <c r="F5" s="68">
        <v>0</v>
      </c>
      <c r="G5" s="68">
        <v>100</v>
      </c>
      <c r="H5" s="112">
        <f>((E5-G5)/(F5-G5))*100</f>
        <v>98.81</v>
      </c>
      <c r="I5" s="112">
        <v>0.05</v>
      </c>
      <c r="K5" s="155" t="s">
        <v>393</v>
      </c>
      <c r="L5" s="155"/>
      <c r="M5" s="155"/>
      <c r="N5" s="115">
        <f>J55</f>
        <v>58.637339583333336</v>
      </c>
      <c r="O5" s="31"/>
    </row>
    <row r="6" spans="1:15" ht="15.95" customHeight="1">
      <c r="A6" s="24"/>
      <c r="B6" s="89">
        <v>5</v>
      </c>
      <c r="C6" s="12" t="s">
        <v>15</v>
      </c>
      <c r="D6" s="84" t="s">
        <v>392</v>
      </c>
      <c r="E6" s="68">
        <v>34</v>
      </c>
      <c r="F6" s="68">
        <v>0</v>
      </c>
      <c r="G6" s="68">
        <v>100</v>
      </c>
      <c r="H6" s="112">
        <f>((E6-G6)/(F6-G6))*100</f>
        <v>66</v>
      </c>
      <c r="I6" s="112">
        <v>0.05</v>
      </c>
      <c r="K6" s="151" t="s">
        <v>394</v>
      </c>
      <c r="L6" s="151"/>
      <c r="M6" s="151"/>
      <c r="N6" s="122">
        <f>AVERAGE(N3:N5)</f>
        <v>55.67382973243258</v>
      </c>
    </row>
    <row r="7" spans="1:15" ht="27.95">
      <c r="A7" s="24"/>
      <c r="B7" s="89">
        <v>6</v>
      </c>
      <c r="C7" s="8" t="s">
        <v>17</v>
      </c>
      <c r="D7" s="84" t="s">
        <v>391</v>
      </c>
      <c r="E7" s="68">
        <v>296.39999999999998</v>
      </c>
      <c r="F7" s="68">
        <v>0</v>
      </c>
      <c r="G7" s="68">
        <v>15000</v>
      </c>
      <c r="H7" s="112">
        <f>((E7-G7)/(F7-G7))*100</f>
        <v>98.024000000000001</v>
      </c>
      <c r="I7" s="112">
        <v>0.05</v>
      </c>
    </row>
    <row r="8" spans="1:15" ht="14.1">
      <c r="A8" s="24"/>
      <c r="B8" s="89">
        <v>7</v>
      </c>
      <c r="C8" s="12" t="s">
        <v>395</v>
      </c>
      <c r="D8" s="84" t="s">
        <v>392</v>
      </c>
      <c r="E8" s="68">
        <v>25</v>
      </c>
      <c r="F8" s="68">
        <v>0</v>
      </c>
      <c r="G8" s="68">
        <v>50</v>
      </c>
      <c r="H8" s="112">
        <f t="shared" si="0"/>
        <v>50</v>
      </c>
      <c r="I8" s="112">
        <v>0.05</v>
      </c>
    </row>
    <row r="9" spans="1:15" ht="27.95">
      <c r="A9" s="24"/>
      <c r="B9" s="89">
        <v>8</v>
      </c>
      <c r="C9" s="12" t="s">
        <v>22</v>
      </c>
      <c r="D9" s="84" t="s">
        <v>396</v>
      </c>
      <c r="E9" s="110"/>
      <c r="F9" s="68">
        <v>0</v>
      </c>
      <c r="G9" s="68">
        <v>1000</v>
      </c>
      <c r="H9" s="110"/>
      <c r="I9" s="112"/>
      <c r="J9" t="s">
        <v>397</v>
      </c>
    </row>
    <row r="10" spans="1:15" ht="27.95">
      <c r="A10" s="24"/>
      <c r="B10" s="89">
        <v>9</v>
      </c>
      <c r="C10" s="12" t="s">
        <v>23</v>
      </c>
      <c r="D10" s="105" t="s">
        <v>398</v>
      </c>
      <c r="E10" s="110"/>
      <c r="F10" s="68">
        <v>0</v>
      </c>
      <c r="G10" s="68">
        <v>500</v>
      </c>
      <c r="H10" s="110"/>
      <c r="I10" s="112"/>
    </row>
    <row r="11" spans="1:15" ht="27.95">
      <c r="A11" s="24"/>
      <c r="B11" s="89">
        <v>10</v>
      </c>
      <c r="C11" s="12" t="s">
        <v>25</v>
      </c>
      <c r="D11" s="84" t="s">
        <v>399</v>
      </c>
      <c r="E11" s="68">
        <v>0</v>
      </c>
      <c r="F11" s="68">
        <v>0</v>
      </c>
      <c r="G11" s="68">
        <v>3</v>
      </c>
      <c r="H11" s="112">
        <f>((E11-F11)/(G11-F11))*100</f>
        <v>0</v>
      </c>
      <c r="I11" s="112">
        <v>0.05</v>
      </c>
    </row>
    <row r="12" spans="1:15" ht="27.95">
      <c r="A12" s="24"/>
      <c r="B12" s="89">
        <v>11</v>
      </c>
      <c r="C12" s="12" t="s">
        <v>27</v>
      </c>
      <c r="D12" s="84" t="s">
        <v>399</v>
      </c>
      <c r="E12" s="68">
        <v>32.799999999999997</v>
      </c>
      <c r="F12" s="68">
        <v>0</v>
      </c>
      <c r="G12" s="68">
        <v>50</v>
      </c>
      <c r="H12" s="112">
        <f t="shared" si="0"/>
        <v>65.599999999999994</v>
      </c>
      <c r="I12" s="112">
        <v>0.05</v>
      </c>
    </row>
    <row r="13" spans="1:15" ht="27.95">
      <c r="A13" s="24"/>
      <c r="B13" s="89">
        <v>12</v>
      </c>
      <c r="C13" s="12" t="s">
        <v>30</v>
      </c>
      <c r="D13" s="84" t="s">
        <v>391</v>
      </c>
      <c r="E13" s="68">
        <v>15.6</v>
      </c>
      <c r="F13" s="68">
        <v>0</v>
      </c>
      <c r="G13" s="68">
        <v>25</v>
      </c>
      <c r="H13" s="112">
        <f t="shared" si="0"/>
        <v>62.4</v>
      </c>
      <c r="I13" s="112">
        <v>0.05</v>
      </c>
    </row>
    <row r="14" spans="1:15" ht="27.95">
      <c r="A14" s="24"/>
      <c r="B14" s="89">
        <v>13</v>
      </c>
      <c r="C14" s="12" t="s">
        <v>32</v>
      </c>
      <c r="D14" s="84" t="s">
        <v>391</v>
      </c>
      <c r="E14" s="110"/>
      <c r="F14" s="68">
        <v>0</v>
      </c>
      <c r="G14" s="68">
        <v>100</v>
      </c>
      <c r="H14" s="110"/>
      <c r="I14" s="112"/>
    </row>
    <row r="15" spans="1:15" ht="13.35" customHeight="1">
      <c r="A15" s="24"/>
      <c r="B15" s="89">
        <v>14</v>
      </c>
      <c r="C15" s="12" t="s">
        <v>33</v>
      </c>
      <c r="D15" s="84" t="s">
        <v>391</v>
      </c>
      <c r="E15" s="110"/>
      <c r="F15" s="68">
        <v>0</v>
      </c>
      <c r="G15" s="68">
        <v>100</v>
      </c>
      <c r="H15" s="110"/>
      <c r="I15" s="112"/>
    </row>
    <row r="16" spans="1:15" ht="27.95">
      <c r="A16" s="24"/>
      <c r="B16" s="89">
        <v>15</v>
      </c>
      <c r="C16" s="12" t="s">
        <v>34</v>
      </c>
      <c r="D16" s="84" t="s">
        <v>400</v>
      </c>
      <c r="E16" s="68">
        <v>9.4</v>
      </c>
      <c r="F16" s="68">
        <v>0</v>
      </c>
      <c r="G16" s="68">
        <v>300</v>
      </c>
      <c r="H16" s="112">
        <f>((E16-G16)/(F16-G16))*100</f>
        <v>96.866666666666674</v>
      </c>
      <c r="I16" s="112">
        <v>0.05</v>
      </c>
    </row>
    <row r="17" spans="1:10" ht="34.5" customHeight="1">
      <c r="A17" s="24"/>
      <c r="B17" s="89">
        <v>16</v>
      </c>
      <c r="C17" s="12" t="s">
        <v>401</v>
      </c>
      <c r="D17" s="84" t="s">
        <v>391</v>
      </c>
      <c r="E17" s="68">
        <v>88.56</v>
      </c>
      <c r="F17" s="68">
        <v>0</v>
      </c>
      <c r="G17" s="68">
        <v>100</v>
      </c>
      <c r="H17" s="112">
        <f>((E17-G17)/(F17-G17))*100</f>
        <v>11.439999999999998</v>
      </c>
      <c r="I17" s="112">
        <v>0.05</v>
      </c>
    </row>
    <row r="18" spans="1:10" ht="27.95">
      <c r="A18" s="24"/>
      <c r="B18" s="89">
        <v>17</v>
      </c>
      <c r="C18" s="38" t="s">
        <v>402</v>
      </c>
      <c r="D18" s="85" t="s">
        <v>403</v>
      </c>
      <c r="E18" s="68">
        <v>25000</v>
      </c>
      <c r="F18" s="68">
        <v>0</v>
      </c>
      <c r="G18" s="68">
        <v>40000</v>
      </c>
      <c r="H18" s="112">
        <f>((E18-G18)/(F18-G18))*100</f>
        <v>37.5</v>
      </c>
      <c r="I18" s="112">
        <v>0.05</v>
      </c>
    </row>
    <row r="19" spans="1:10" ht="27.95">
      <c r="A19" s="24"/>
      <c r="B19" s="89">
        <v>18</v>
      </c>
      <c r="C19" s="7" t="s">
        <v>41</v>
      </c>
      <c r="D19" s="84" t="s">
        <v>404</v>
      </c>
      <c r="E19" s="68">
        <v>0.59199999999999997</v>
      </c>
      <c r="F19" s="68">
        <v>0</v>
      </c>
      <c r="G19" s="68">
        <v>3.2</v>
      </c>
      <c r="H19" s="112">
        <f>((E19-G19)/(F19-G19))*100</f>
        <v>81.5</v>
      </c>
      <c r="I19" s="112">
        <v>0.05</v>
      </c>
    </row>
    <row r="20" spans="1:10" ht="13.35" customHeight="1">
      <c r="A20" s="24"/>
      <c r="B20" s="89">
        <v>19</v>
      </c>
      <c r="C20" s="5" t="s">
        <v>44</v>
      </c>
      <c r="D20" s="85" t="s">
        <v>405</v>
      </c>
      <c r="E20" s="68">
        <v>18742</v>
      </c>
      <c r="F20" s="68">
        <v>0</v>
      </c>
      <c r="G20" s="68">
        <v>99300</v>
      </c>
      <c r="H20" s="112">
        <f>((E20-G20)/(F20-G20))*100</f>
        <v>81.125881168177244</v>
      </c>
      <c r="I20" s="112">
        <v>0.05</v>
      </c>
    </row>
    <row r="21" spans="1:10" ht="27.95">
      <c r="A21" s="24"/>
      <c r="B21" s="89">
        <v>20</v>
      </c>
      <c r="C21" s="8" t="s">
        <v>406</v>
      </c>
      <c r="D21" s="84" t="s">
        <v>391</v>
      </c>
      <c r="E21" s="68">
        <v>5.2</v>
      </c>
      <c r="F21" s="68">
        <v>0</v>
      </c>
      <c r="G21" s="68">
        <v>32</v>
      </c>
      <c r="H21" s="112">
        <f>((E21-G21)/(F21-G21))*100</f>
        <v>83.75</v>
      </c>
      <c r="I21" s="112">
        <v>0.05</v>
      </c>
    </row>
    <row r="22" spans="1:10" ht="27" customHeight="1">
      <c r="A22" s="24"/>
      <c r="B22" s="89">
        <v>21</v>
      </c>
      <c r="C22" s="8" t="s">
        <v>50</v>
      </c>
      <c r="D22" s="84" t="s">
        <v>391</v>
      </c>
      <c r="E22" s="68">
        <v>91</v>
      </c>
      <c r="F22" s="68">
        <v>0</v>
      </c>
      <c r="G22" s="68">
        <v>100</v>
      </c>
      <c r="H22" s="112">
        <f>((E22-G22)/(F22-G22))*100</f>
        <v>9</v>
      </c>
      <c r="I22" s="112">
        <v>0.05</v>
      </c>
    </row>
    <row r="23" spans="1:10" ht="27" customHeight="1">
      <c r="A23" s="24"/>
      <c r="B23" s="89">
        <v>22</v>
      </c>
      <c r="C23" s="8" t="s">
        <v>53</v>
      </c>
      <c r="D23" s="84" t="s">
        <v>391</v>
      </c>
      <c r="E23" s="68">
        <v>40</v>
      </c>
      <c r="F23" s="68">
        <v>0</v>
      </c>
      <c r="G23" s="68">
        <v>100</v>
      </c>
      <c r="H23" s="112">
        <f>((E23-G23)/(F23-G23))*100</f>
        <v>60</v>
      </c>
      <c r="I23" s="112">
        <v>0.05</v>
      </c>
    </row>
    <row r="24" spans="1:10" ht="13.35" customHeight="1">
      <c r="A24" s="24"/>
      <c r="B24" s="89">
        <v>23</v>
      </c>
      <c r="C24" s="8" t="s">
        <v>55</v>
      </c>
      <c r="D24" s="84" t="s">
        <v>407</v>
      </c>
      <c r="E24" s="68">
        <v>0</v>
      </c>
      <c r="F24" s="68">
        <v>0</v>
      </c>
      <c r="G24" s="68">
        <v>50</v>
      </c>
      <c r="H24" s="112">
        <f t="shared" si="0"/>
        <v>0</v>
      </c>
      <c r="I24" s="112">
        <v>0.05</v>
      </c>
    </row>
    <row r="25" spans="1:10" ht="27.95">
      <c r="A25" s="24"/>
      <c r="B25" s="89">
        <v>24</v>
      </c>
      <c r="C25" s="8" t="s">
        <v>408</v>
      </c>
      <c r="D25" s="84" t="s">
        <v>391</v>
      </c>
      <c r="E25" s="68">
        <v>10</v>
      </c>
      <c r="F25" s="68">
        <v>0</v>
      </c>
      <c r="G25" s="68">
        <v>100</v>
      </c>
      <c r="H25" s="112">
        <f>((E25-F25)/(G25-F25))*100</f>
        <v>10</v>
      </c>
      <c r="I25" s="112">
        <v>0.05</v>
      </c>
    </row>
    <row r="26" spans="1:10" ht="13.35" customHeight="1">
      <c r="A26" s="26"/>
      <c r="B26" s="26"/>
      <c r="C26" s="27"/>
      <c r="D26" s="86"/>
      <c r="E26" s="70"/>
      <c r="F26" s="70"/>
      <c r="G26" s="70"/>
      <c r="H26" s="97" t="s">
        <v>409</v>
      </c>
      <c r="I26" s="91"/>
      <c r="J26" s="116">
        <f>SUM(H2:H25)*I2</f>
        <v>56.013927391742186</v>
      </c>
    </row>
    <row r="27" spans="1:10" ht="13.35" customHeight="1">
      <c r="A27" s="25" t="s">
        <v>59</v>
      </c>
      <c r="B27" s="25">
        <v>1</v>
      </c>
      <c r="C27" s="8" t="s">
        <v>60</v>
      </c>
      <c r="D27" s="105" t="s">
        <v>410</v>
      </c>
      <c r="E27" s="68">
        <v>0.6</v>
      </c>
      <c r="F27" s="68">
        <v>0</v>
      </c>
      <c r="G27" s="68">
        <v>30</v>
      </c>
      <c r="H27" s="112">
        <f>((E27-G27)/(F27-G27))*100</f>
        <v>98</v>
      </c>
      <c r="I27" s="112">
        <f>1/($B$31)</f>
        <v>0.2</v>
      </c>
    </row>
    <row r="28" spans="1:10" ht="13.35" customHeight="1">
      <c r="A28" s="25"/>
      <c r="B28" s="25">
        <v>2</v>
      </c>
      <c r="C28" s="8" t="s">
        <v>62</v>
      </c>
      <c r="D28" s="84" t="s">
        <v>411</v>
      </c>
      <c r="E28" s="68">
        <v>368</v>
      </c>
      <c r="F28" s="68">
        <v>0</v>
      </c>
      <c r="G28" s="68">
        <v>800</v>
      </c>
      <c r="H28" s="112">
        <f>((E28-G28)/(F28-G28))*100</f>
        <v>54</v>
      </c>
      <c r="I28" s="112">
        <f>1/($B$31)</f>
        <v>0.2</v>
      </c>
    </row>
    <row r="29" spans="1:10" ht="13.35" customHeight="1">
      <c r="A29" s="25"/>
      <c r="B29" s="25">
        <v>3</v>
      </c>
      <c r="C29" s="8" t="s">
        <v>64</v>
      </c>
      <c r="D29" s="83" t="s">
        <v>412</v>
      </c>
      <c r="E29" s="68">
        <v>6.55</v>
      </c>
      <c r="F29" s="68">
        <v>0</v>
      </c>
      <c r="G29" s="68">
        <v>18</v>
      </c>
      <c r="H29" s="112">
        <f>((E29-G29)/(F29-G29))*100</f>
        <v>63.611111111111107</v>
      </c>
      <c r="I29" s="112">
        <f>1/($B$31)</f>
        <v>0.2</v>
      </c>
    </row>
    <row r="30" spans="1:10" ht="42">
      <c r="A30" s="25"/>
      <c r="B30" s="25">
        <v>4</v>
      </c>
      <c r="C30" s="8" t="s">
        <v>413</v>
      </c>
      <c r="D30" s="84" t="s">
        <v>391</v>
      </c>
      <c r="E30" s="68">
        <v>100</v>
      </c>
      <c r="F30" s="68">
        <v>0</v>
      </c>
      <c r="G30" s="68">
        <v>100</v>
      </c>
      <c r="H30" s="112">
        <f>((E30-G30)/(F30-G30))*100</f>
        <v>0</v>
      </c>
      <c r="I30" s="112">
        <f>1/($B$31)</f>
        <v>0.2</v>
      </c>
    </row>
    <row r="31" spans="1:10" ht="42">
      <c r="A31" s="25"/>
      <c r="B31" s="25">
        <v>5</v>
      </c>
      <c r="C31" s="12" t="s">
        <v>414</v>
      </c>
      <c r="D31" s="84" t="s">
        <v>391</v>
      </c>
      <c r="E31" s="68">
        <v>46.24</v>
      </c>
      <c r="F31" s="68">
        <v>0</v>
      </c>
      <c r="G31" s="68">
        <v>100</v>
      </c>
      <c r="H31" s="112">
        <f>((E31-F31)/(G31-F31))*100</f>
        <v>46.24</v>
      </c>
      <c r="I31" s="112">
        <f>1/($B$31)</f>
        <v>0.2</v>
      </c>
    </row>
    <row r="32" spans="1:10" ht="13.35" customHeight="1">
      <c r="A32" s="26"/>
      <c r="B32" s="26"/>
      <c r="C32" s="27"/>
      <c r="D32" s="86"/>
      <c r="E32" s="70"/>
      <c r="F32" s="70"/>
      <c r="G32" s="70"/>
      <c r="H32" s="97" t="s">
        <v>409</v>
      </c>
      <c r="I32" s="91"/>
      <c r="J32" s="116">
        <f>SUM(H27:H31)*I27</f>
        <v>52.370222222222225</v>
      </c>
    </row>
    <row r="33" spans="1:10" ht="13.35" customHeight="1">
      <c r="A33" s="30" t="s">
        <v>72</v>
      </c>
      <c r="B33" s="30">
        <v>1</v>
      </c>
      <c r="C33" s="8" t="s">
        <v>73</v>
      </c>
      <c r="D33" s="84" t="s">
        <v>391</v>
      </c>
      <c r="E33" s="68">
        <v>59.5</v>
      </c>
      <c r="F33" s="68">
        <v>0</v>
      </c>
      <c r="G33" s="68">
        <v>100</v>
      </c>
      <c r="H33" s="112">
        <f t="shared" ref="H33:H48" si="1">((E33-F33)/(G33-F33))*100</f>
        <v>59.5</v>
      </c>
      <c r="I33" s="95">
        <f>1/($B$54-3)</f>
        <v>6.25E-2</v>
      </c>
    </row>
    <row r="34" spans="1:10" ht="27.95">
      <c r="A34" s="30"/>
      <c r="B34" s="30">
        <v>2</v>
      </c>
      <c r="C34" s="12" t="s">
        <v>75</v>
      </c>
      <c r="D34" s="84" t="s">
        <v>391</v>
      </c>
      <c r="E34" s="68">
        <v>26.3</v>
      </c>
      <c r="F34" s="68">
        <v>0</v>
      </c>
      <c r="G34" s="68">
        <v>100</v>
      </c>
      <c r="H34" s="112">
        <f t="shared" si="1"/>
        <v>26.3</v>
      </c>
      <c r="I34" s="95">
        <v>6.25E-2</v>
      </c>
      <c r="J34" t="s">
        <v>415</v>
      </c>
    </row>
    <row r="35" spans="1:10" ht="14.1">
      <c r="A35" s="30"/>
      <c r="B35" s="30">
        <v>3</v>
      </c>
      <c r="C35" s="12" t="s">
        <v>77</v>
      </c>
      <c r="D35" s="84" t="s">
        <v>399</v>
      </c>
      <c r="E35" s="110"/>
      <c r="F35" s="68">
        <v>0</v>
      </c>
      <c r="G35" s="68">
        <v>5</v>
      </c>
      <c r="H35" s="133"/>
      <c r="I35" s="95"/>
    </row>
    <row r="36" spans="1:10" ht="13.35" customHeight="1">
      <c r="A36" s="30"/>
      <c r="B36" s="30">
        <v>4</v>
      </c>
      <c r="C36" s="12" t="s">
        <v>80</v>
      </c>
      <c r="D36" s="84" t="s">
        <v>405</v>
      </c>
      <c r="E36" s="68">
        <v>350</v>
      </c>
      <c r="F36" s="68">
        <v>0</v>
      </c>
      <c r="G36" s="68">
        <v>400</v>
      </c>
      <c r="H36" s="112">
        <f t="shared" si="1"/>
        <v>87.5</v>
      </c>
      <c r="I36" s="95">
        <v>6.25E-2</v>
      </c>
    </row>
    <row r="37" spans="1:10" ht="23.25" customHeight="1">
      <c r="A37" s="30"/>
      <c r="B37" s="30">
        <v>5</v>
      </c>
      <c r="C37" s="12" t="s">
        <v>416</v>
      </c>
      <c r="D37" s="84" t="s">
        <v>417</v>
      </c>
      <c r="E37" s="68">
        <v>15.8</v>
      </c>
      <c r="F37" s="68">
        <v>0</v>
      </c>
      <c r="G37" s="68">
        <v>50</v>
      </c>
      <c r="H37" s="112">
        <f t="shared" si="1"/>
        <v>31.6</v>
      </c>
      <c r="I37" s="95">
        <v>6.25E-2</v>
      </c>
    </row>
    <row r="38" spans="1:10" ht="13.35" customHeight="1">
      <c r="A38" s="30"/>
      <c r="B38" s="30">
        <v>6</v>
      </c>
      <c r="C38" s="12" t="s">
        <v>86</v>
      </c>
      <c r="D38" s="84" t="s">
        <v>405</v>
      </c>
      <c r="E38" s="68">
        <v>0</v>
      </c>
      <c r="F38" s="68">
        <v>0</v>
      </c>
      <c r="G38" s="68">
        <v>600</v>
      </c>
      <c r="H38" s="112">
        <f>((E38-F38)/(G38-F38))*100</f>
        <v>0</v>
      </c>
      <c r="I38" s="95">
        <v>6.25E-2</v>
      </c>
    </row>
    <row r="39" spans="1:10" ht="27.95">
      <c r="A39" s="30"/>
      <c r="B39" s="30">
        <v>7</v>
      </c>
      <c r="C39" s="8" t="s">
        <v>87</v>
      </c>
      <c r="D39" s="84" t="s">
        <v>391</v>
      </c>
      <c r="E39" s="68">
        <v>17</v>
      </c>
      <c r="F39" s="68">
        <v>0</v>
      </c>
      <c r="G39" s="68">
        <v>100</v>
      </c>
      <c r="H39" s="112">
        <f t="shared" si="1"/>
        <v>17</v>
      </c>
      <c r="I39" s="95">
        <v>6.25E-2</v>
      </c>
    </row>
    <row r="40" spans="1:10" ht="27.95">
      <c r="A40" s="30"/>
      <c r="B40" s="30">
        <v>8</v>
      </c>
      <c r="C40" s="12" t="s">
        <v>418</v>
      </c>
      <c r="D40" s="84" t="s">
        <v>391</v>
      </c>
      <c r="E40" s="110"/>
      <c r="F40" s="68">
        <v>0</v>
      </c>
      <c r="G40" s="68">
        <v>100</v>
      </c>
      <c r="H40" s="133"/>
      <c r="I40" s="95"/>
    </row>
    <row r="41" spans="1:10" ht="27.95">
      <c r="A41" s="30"/>
      <c r="B41" s="30">
        <v>9</v>
      </c>
      <c r="C41" s="12" t="s">
        <v>90</v>
      </c>
      <c r="D41" s="84" t="s">
        <v>391</v>
      </c>
      <c r="E41" s="68">
        <v>4.5999999999999996</v>
      </c>
      <c r="F41" s="68">
        <v>0</v>
      </c>
      <c r="G41" s="68">
        <v>100</v>
      </c>
      <c r="H41" s="112">
        <f t="shared" si="1"/>
        <v>4.5999999999999996</v>
      </c>
      <c r="I41" s="95">
        <v>6.25E-2</v>
      </c>
    </row>
    <row r="42" spans="1:10" ht="27.95">
      <c r="A42" s="30"/>
      <c r="B42" s="30">
        <v>10</v>
      </c>
      <c r="C42" s="8" t="s">
        <v>92</v>
      </c>
      <c r="D42" s="84" t="s">
        <v>391</v>
      </c>
      <c r="E42" s="68">
        <v>0</v>
      </c>
      <c r="F42" s="68">
        <v>0</v>
      </c>
      <c r="G42" s="68">
        <v>100</v>
      </c>
      <c r="H42" s="112">
        <f>((E42-G42)/(F42-G42))*100</f>
        <v>100</v>
      </c>
      <c r="I42" s="95">
        <v>6.25E-2</v>
      </c>
      <c r="J42" s="114" t="s">
        <v>419</v>
      </c>
    </row>
    <row r="43" spans="1:10" ht="43.5" customHeight="1">
      <c r="A43" s="30"/>
      <c r="B43" s="30">
        <v>11</v>
      </c>
      <c r="C43" s="8" t="s">
        <v>94</v>
      </c>
      <c r="D43" s="84" t="s">
        <v>399</v>
      </c>
      <c r="E43" s="68">
        <v>0.9</v>
      </c>
      <c r="F43" s="68">
        <v>0</v>
      </c>
      <c r="G43" s="68">
        <v>1</v>
      </c>
      <c r="H43" s="112">
        <f>((E43-G43)/(F43-G43))*100</f>
        <v>9.9999999999999982</v>
      </c>
      <c r="I43" s="95">
        <v>6.25E-2</v>
      </c>
    </row>
    <row r="44" spans="1:10" ht="42">
      <c r="A44" s="30"/>
      <c r="B44" s="30">
        <v>12</v>
      </c>
      <c r="C44" s="8" t="s">
        <v>97</v>
      </c>
      <c r="D44" s="84" t="s">
        <v>399</v>
      </c>
      <c r="E44" s="68">
        <v>0.8</v>
      </c>
      <c r="F44" s="68">
        <v>0</v>
      </c>
      <c r="G44" s="68">
        <v>1</v>
      </c>
      <c r="H44" s="112">
        <f>((E44-G44)/(F44-G44))*100</f>
        <v>19.999999999999996</v>
      </c>
      <c r="I44" s="95">
        <v>6.25E-2</v>
      </c>
    </row>
    <row r="45" spans="1:10" ht="27.95">
      <c r="A45" s="30"/>
      <c r="B45" s="30">
        <v>13</v>
      </c>
      <c r="C45" s="12" t="s">
        <v>420</v>
      </c>
      <c r="D45" s="84" t="s">
        <v>391</v>
      </c>
      <c r="E45" s="68">
        <v>0.01</v>
      </c>
      <c r="F45" s="68">
        <v>0</v>
      </c>
      <c r="G45" s="68">
        <v>100</v>
      </c>
      <c r="H45" s="112">
        <f>((E45-G45)/(F45-G45))*100</f>
        <v>99.99</v>
      </c>
      <c r="I45" s="95">
        <v>6.25E-2</v>
      </c>
    </row>
    <row r="46" spans="1:10" ht="13.35" customHeight="1">
      <c r="A46" s="30"/>
      <c r="B46" s="30">
        <v>14</v>
      </c>
      <c r="C46" s="12" t="s">
        <v>101</v>
      </c>
      <c r="D46" s="84" t="s">
        <v>391</v>
      </c>
      <c r="E46" s="68">
        <v>48.3</v>
      </c>
      <c r="F46" s="68">
        <v>0</v>
      </c>
      <c r="G46" s="68">
        <v>100</v>
      </c>
      <c r="H46" s="112">
        <f t="shared" si="1"/>
        <v>48.3</v>
      </c>
      <c r="I46" s="95">
        <v>6.25E-2</v>
      </c>
    </row>
    <row r="47" spans="1:10" ht="13.35" customHeight="1">
      <c r="A47" s="30"/>
      <c r="B47" s="30">
        <v>15</v>
      </c>
      <c r="C47" s="12" t="s">
        <v>104</v>
      </c>
      <c r="D47" s="84" t="s">
        <v>421</v>
      </c>
      <c r="E47" s="68">
        <v>4.8199999999999996E-3</v>
      </c>
      <c r="F47" s="68">
        <v>0</v>
      </c>
      <c r="G47" s="68">
        <v>20</v>
      </c>
      <c r="H47" s="112">
        <f t="shared" si="1"/>
        <v>2.4099999999999996E-2</v>
      </c>
      <c r="I47" s="95">
        <v>6.25E-2</v>
      </c>
      <c r="J47" s="114"/>
    </row>
    <row r="48" spans="1:10" ht="13.35" customHeight="1">
      <c r="A48" s="30"/>
      <c r="B48" s="30">
        <v>16</v>
      </c>
      <c r="C48" s="12" t="s">
        <v>107</v>
      </c>
      <c r="D48" s="84" t="s">
        <v>421</v>
      </c>
      <c r="E48" s="68">
        <v>0.01</v>
      </c>
      <c r="F48" s="68">
        <v>0</v>
      </c>
      <c r="G48" s="68">
        <v>20</v>
      </c>
      <c r="H48" s="112">
        <f t="shared" si="1"/>
        <v>0.05</v>
      </c>
      <c r="I48" s="95">
        <v>6.25E-2</v>
      </c>
    </row>
    <row r="49" spans="1:10" ht="13.35" customHeight="1">
      <c r="A49" s="30"/>
      <c r="B49" s="30">
        <v>17</v>
      </c>
      <c r="C49" s="12" t="s">
        <v>109</v>
      </c>
      <c r="F49" s="68">
        <v>0</v>
      </c>
      <c r="G49" s="68">
        <v>1</v>
      </c>
      <c r="H49" s="112">
        <f>AVERAGE(H50:H52)</f>
        <v>83.333333333333329</v>
      </c>
      <c r="I49" s="95">
        <v>6.25E-2</v>
      </c>
    </row>
    <row r="50" spans="1:10" ht="13.35" customHeight="1">
      <c r="A50" s="30"/>
      <c r="B50" s="30"/>
      <c r="C50" s="12" t="s">
        <v>110</v>
      </c>
      <c r="D50" s="84" t="s">
        <v>399</v>
      </c>
      <c r="E50" s="68">
        <v>1</v>
      </c>
      <c r="F50" s="68">
        <v>0</v>
      </c>
      <c r="G50" s="68">
        <v>1</v>
      </c>
      <c r="H50" s="112">
        <f>((E50-F50)/(G50-F50))*100</f>
        <v>100</v>
      </c>
      <c r="I50" s="95">
        <v>6.25E-2</v>
      </c>
    </row>
    <row r="51" spans="1:10" ht="13.35" customHeight="1">
      <c r="A51" s="30"/>
      <c r="B51" s="30"/>
      <c r="C51" s="12" t="s">
        <v>111</v>
      </c>
      <c r="D51" s="84" t="s">
        <v>399</v>
      </c>
      <c r="E51" s="68">
        <v>1</v>
      </c>
      <c r="F51" s="68">
        <v>0</v>
      </c>
      <c r="G51" s="68">
        <v>1</v>
      </c>
      <c r="H51" s="112">
        <f>((E51-F51)/(G51-F51))*100</f>
        <v>100</v>
      </c>
      <c r="I51" s="95">
        <v>6.25E-2</v>
      </c>
    </row>
    <row r="52" spans="1:10" ht="13.35" customHeight="1">
      <c r="A52" s="30"/>
      <c r="B52" s="30"/>
      <c r="C52" s="12" t="s">
        <v>112</v>
      </c>
      <c r="D52" s="84" t="s">
        <v>399</v>
      </c>
      <c r="E52" s="68">
        <v>0.5</v>
      </c>
      <c r="F52" s="68">
        <v>0</v>
      </c>
      <c r="G52" s="68">
        <v>1</v>
      </c>
      <c r="H52" s="112">
        <f>((E52-F52)/(G52-F52))*100</f>
        <v>50</v>
      </c>
      <c r="I52" s="95">
        <v>6.25E-2</v>
      </c>
    </row>
    <row r="53" spans="1:10" ht="13.35" customHeight="1">
      <c r="A53" s="30"/>
      <c r="B53" s="30">
        <v>18</v>
      </c>
      <c r="C53" s="12" t="s">
        <v>113</v>
      </c>
      <c r="D53" s="111"/>
      <c r="E53" s="110"/>
      <c r="F53" s="110"/>
      <c r="G53" s="110"/>
      <c r="H53" s="133"/>
      <c r="I53" s="95"/>
    </row>
    <row r="54" spans="1:10" ht="13.35" customHeight="1">
      <c r="A54" s="30"/>
      <c r="B54" s="30">
        <v>19</v>
      </c>
      <c r="C54" s="12" t="s">
        <v>114</v>
      </c>
      <c r="D54" s="84" t="s">
        <v>399</v>
      </c>
      <c r="E54" s="68">
        <v>1</v>
      </c>
      <c r="F54" s="68">
        <v>0</v>
      </c>
      <c r="G54" s="68">
        <v>1</v>
      </c>
      <c r="H54" s="112">
        <f>((E54-F54)/(G54-F54))*100</f>
        <v>100</v>
      </c>
      <c r="I54" s="95">
        <v>6.25E-2</v>
      </c>
    </row>
    <row r="55" spans="1:10" ht="13.35" customHeight="1">
      <c r="A55" s="26"/>
      <c r="B55" s="26"/>
      <c r="C55" s="27"/>
      <c r="D55" s="86"/>
      <c r="E55" s="70"/>
      <c r="F55" s="70"/>
      <c r="G55" s="70"/>
      <c r="H55" s="97" t="s">
        <v>409</v>
      </c>
      <c r="I55" s="91"/>
      <c r="J55" s="116">
        <f>SUM(H33:H54)*I33</f>
        <v>58.637339583333336</v>
      </c>
    </row>
  </sheetData>
  <mergeCells count="6">
    <mergeCell ref="K6:M6"/>
    <mergeCell ref="A2:A3"/>
    <mergeCell ref="K2:M2"/>
    <mergeCell ref="K3:M3"/>
    <mergeCell ref="K4:M4"/>
    <mergeCell ref="K5:M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FCEA-3EAA-42AF-8CC7-2C5348CC717F}">
  <dimension ref="A1:O69"/>
  <sheetViews>
    <sheetView tabSelected="1" topLeftCell="A3" zoomScaleNormal="100" workbookViewId="0">
      <selection activeCell="I15" sqref="I15"/>
    </sheetView>
  </sheetViews>
  <sheetFormatPr defaultColWidth="8.85546875" defaultRowHeight="12.95"/>
  <cols>
    <col min="1" max="1" width="31.140625" customWidth="1"/>
    <col min="2" max="2" width="3.28515625" customWidth="1"/>
    <col min="3" max="3" width="33.140625" customWidth="1"/>
    <col min="4" max="4" width="12.85546875" style="68" customWidth="1"/>
    <col min="5" max="5" width="14.28515625" customWidth="1"/>
    <col min="6" max="7" width="11.42578125"/>
    <col min="8" max="8" width="11.85546875" customWidth="1"/>
    <col min="9" max="9" width="14" customWidth="1"/>
    <col min="10" max="10" width="8.85546875" style="68"/>
    <col min="11" max="11" width="15.7109375" customWidth="1"/>
    <col min="12" max="12" width="14.140625" customWidth="1"/>
    <col min="13" max="13" width="15.42578125" customWidth="1"/>
    <col min="14" max="14" width="8.42578125" customWidth="1"/>
  </cols>
  <sheetData>
    <row r="1" spans="1:15" ht="53.1" customHeight="1">
      <c r="A1" s="75" t="s">
        <v>383</v>
      </c>
      <c r="B1" s="76"/>
      <c r="C1" s="33" t="s">
        <v>2</v>
      </c>
      <c r="D1" s="67" t="s">
        <v>384</v>
      </c>
      <c r="E1" s="34" t="s">
        <v>422</v>
      </c>
      <c r="F1" s="33" t="s">
        <v>386</v>
      </c>
      <c r="G1" s="33" t="s">
        <v>387</v>
      </c>
      <c r="H1" s="34" t="s">
        <v>388</v>
      </c>
      <c r="I1" s="127" t="s">
        <v>389</v>
      </c>
    </row>
    <row r="2" spans="1:15" ht="27.95">
      <c r="A2" s="23" t="s">
        <v>116</v>
      </c>
      <c r="B2" s="156">
        <v>1</v>
      </c>
      <c r="C2" s="61" t="s">
        <v>117</v>
      </c>
      <c r="D2" s="69" t="s">
        <v>399</v>
      </c>
      <c r="E2" s="68"/>
      <c r="F2" s="68">
        <v>0</v>
      </c>
      <c r="G2" s="68">
        <v>100</v>
      </c>
      <c r="H2" s="68">
        <f>AVERAGE(H3:H12)</f>
        <v>77.17</v>
      </c>
      <c r="I2" s="68">
        <f>1/B15</f>
        <v>0.25</v>
      </c>
      <c r="K2" s="160" t="s">
        <v>383</v>
      </c>
      <c r="L2" s="160"/>
      <c r="M2" s="160"/>
      <c r="N2" s="32" t="s">
        <v>375</v>
      </c>
    </row>
    <row r="3" spans="1:15" ht="14.1">
      <c r="A3" s="24"/>
      <c r="B3" s="157"/>
      <c r="C3" s="77" t="s">
        <v>423</v>
      </c>
      <c r="D3" s="78"/>
      <c r="E3" s="78">
        <v>75</v>
      </c>
      <c r="F3" s="78">
        <v>0</v>
      </c>
      <c r="G3" s="78">
        <v>100</v>
      </c>
      <c r="H3" s="78">
        <f>((E3-F3)/(G3-F3))*100</f>
        <v>75</v>
      </c>
      <c r="I3" s="78"/>
      <c r="K3" s="161" t="s">
        <v>116</v>
      </c>
      <c r="L3" s="161"/>
      <c r="M3" s="161"/>
      <c r="N3" s="115">
        <f>J16</f>
        <v>83.002499999999998</v>
      </c>
      <c r="O3" s="31"/>
    </row>
    <row r="4" spans="1:15" ht="14.1">
      <c r="A4" s="24"/>
      <c r="B4" s="157"/>
      <c r="C4" s="77" t="s">
        <v>424</v>
      </c>
      <c r="D4" s="78"/>
      <c r="E4" s="78">
        <v>100</v>
      </c>
      <c r="F4" s="78">
        <v>0</v>
      </c>
      <c r="G4" s="78">
        <v>100</v>
      </c>
      <c r="H4" s="78">
        <f t="shared" ref="H4:H15" si="0">((E4-F4)/(G4-F4))*100</f>
        <v>100</v>
      </c>
      <c r="I4" s="78"/>
      <c r="K4" s="161" t="s">
        <v>136</v>
      </c>
      <c r="L4" s="161"/>
      <c r="M4" s="161"/>
      <c r="N4" s="115">
        <f>J41</f>
        <v>43.017006158739825</v>
      </c>
      <c r="O4" s="31"/>
    </row>
    <row r="5" spans="1:15" ht="14.1">
      <c r="A5" s="24"/>
      <c r="B5" s="157"/>
      <c r="C5" s="77" t="s">
        <v>425</v>
      </c>
      <c r="D5" s="78"/>
      <c r="E5" s="78">
        <v>50</v>
      </c>
      <c r="F5" s="78">
        <v>0</v>
      </c>
      <c r="G5" s="78">
        <v>100</v>
      </c>
      <c r="H5" s="78">
        <f t="shared" si="0"/>
        <v>50</v>
      </c>
      <c r="I5" s="78"/>
      <c r="K5" s="161" t="s">
        <v>186</v>
      </c>
      <c r="L5" s="161"/>
      <c r="M5" s="161"/>
      <c r="N5" s="115">
        <f>J48</f>
        <v>20.326666666666668</v>
      </c>
      <c r="O5" s="31"/>
    </row>
    <row r="6" spans="1:15" ht="14.1">
      <c r="A6" s="24"/>
      <c r="B6" s="157"/>
      <c r="C6" s="77" t="s">
        <v>426</v>
      </c>
      <c r="D6" s="78"/>
      <c r="E6" s="78">
        <v>89.2</v>
      </c>
      <c r="F6" s="78">
        <v>0</v>
      </c>
      <c r="G6" s="78">
        <v>100</v>
      </c>
      <c r="H6" s="78">
        <f t="shared" si="0"/>
        <v>89.2</v>
      </c>
      <c r="I6" s="78"/>
      <c r="K6" s="155" t="s">
        <v>427</v>
      </c>
      <c r="L6" s="155"/>
      <c r="M6" s="155"/>
      <c r="N6" s="115">
        <f>J55</f>
        <v>29.864677777777775</v>
      </c>
    </row>
    <row r="7" spans="1:15" ht="14.1">
      <c r="A7" s="24"/>
      <c r="B7" s="157"/>
      <c r="C7" s="77" t="s">
        <v>428</v>
      </c>
      <c r="D7" s="78"/>
      <c r="E7" s="78">
        <v>100</v>
      </c>
      <c r="F7" s="78">
        <v>0</v>
      </c>
      <c r="G7" s="78">
        <v>100</v>
      </c>
      <c r="H7" s="78">
        <f t="shared" si="0"/>
        <v>100</v>
      </c>
      <c r="I7" s="78"/>
      <c r="K7" s="161" t="s">
        <v>429</v>
      </c>
      <c r="L7" s="161"/>
      <c r="M7" s="161"/>
      <c r="N7" s="115">
        <f>J64</f>
        <v>24.176064516129031</v>
      </c>
    </row>
    <row r="8" spans="1:15" ht="14.1">
      <c r="A8" s="24"/>
      <c r="B8" s="157"/>
      <c r="C8" s="77" t="s">
        <v>430</v>
      </c>
      <c r="D8" s="78"/>
      <c r="E8" s="78">
        <v>100</v>
      </c>
      <c r="F8" s="78">
        <v>0</v>
      </c>
      <c r="G8" s="78">
        <v>100</v>
      </c>
      <c r="H8" s="78">
        <f t="shared" si="0"/>
        <v>100</v>
      </c>
      <c r="I8" s="78"/>
      <c r="K8" s="161" t="s">
        <v>228</v>
      </c>
      <c r="L8" s="161"/>
      <c r="M8" s="161"/>
      <c r="N8" s="115">
        <f>J69</f>
        <v>16.688333333333333</v>
      </c>
    </row>
    <row r="9" spans="1:15" ht="15.95">
      <c r="A9" s="24"/>
      <c r="B9" s="157"/>
      <c r="C9" s="77" t="s">
        <v>431</v>
      </c>
      <c r="D9" s="78"/>
      <c r="E9" s="78">
        <v>71.099999999999994</v>
      </c>
      <c r="F9" s="78">
        <v>0</v>
      </c>
      <c r="G9" s="78">
        <v>100</v>
      </c>
      <c r="H9" s="78">
        <f t="shared" si="0"/>
        <v>71.099999999999994</v>
      </c>
      <c r="I9" s="78"/>
      <c r="K9" s="162" t="s">
        <v>115</v>
      </c>
      <c r="L9" s="162"/>
      <c r="M9" s="162"/>
      <c r="N9" s="122">
        <f>AVERAGE(N3:N8)</f>
        <v>36.179208075441103</v>
      </c>
    </row>
    <row r="10" spans="1:15" ht="14.1">
      <c r="A10" s="24"/>
      <c r="B10" s="157"/>
      <c r="C10" s="77" t="s">
        <v>432</v>
      </c>
      <c r="D10" s="78"/>
      <c r="E10" s="78">
        <v>93.8</v>
      </c>
      <c r="F10" s="78">
        <v>0</v>
      </c>
      <c r="G10" s="78">
        <v>100</v>
      </c>
      <c r="H10" s="78">
        <f t="shared" si="0"/>
        <v>93.8</v>
      </c>
      <c r="I10" s="78"/>
    </row>
    <row r="11" spans="1:15" ht="14.1">
      <c r="A11" s="24"/>
      <c r="B11" s="157"/>
      <c r="C11" s="77" t="s">
        <v>433</v>
      </c>
      <c r="D11" s="78"/>
      <c r="E11" s="78">
        <v>42.6</v>
      </c>
      <c r="F11" s="78">
        <v>0</v>
      </c>
      <c r="G11" s="78">
        <v>100</v>
      </c>
      <c r="H11" s="78">
        <f t="shared" si="0"/>
        <v>42.6</v>
      </c>
      <c r="I11" s="78"/>
    </row>
    <row r="12" spans="1:15" ht="14.1">
      <c r="A12" s="24"/>
      <c r="B12" s="157"/>
      <c r="C12" s="77" t="s">
        <v>434</v>
      </c>
      <c r="D12" s="78"/>
      <c r="E12" s="78">
        <v>50</v>
      </c>
      <c r="F12" s="78">
        <v>0</v>
      </c>
      <c r="G12" s="78">
        <v>100</v>
      </c>
      <c r="H12" s="78">
        <f t="shared" si="0"/>
        <v>50</v>
      </c>
      <c r="I12" s="78"/>
    </row>
    <row r="13" spans="1:15" ht="14.1">
      <c r="A13" s="24"/>
      <c r="B13" s="81">
        <f>B2+1</f>
        <v>2</v>
      </c>
      <c r="C13" s="39" t="s">
        <v>131</v>
      </c>
      <c r="D13" s="69" t="s">
        <v>435</v>
      </c>
      <c r="E13" s="68">
        <v>1</v>
      </c>
      <c r="F13" s="68">
        <v>0</v>
      </c>
      <c r="G13" s="68">
        <v>1</v>
      </c>
      <c r="H13" s="68">
        <f t="shared" si="0"/>
        <v>100</v>
      </c>
      <c r="I13" s="68">
        <f>1/B15</f>
        <v>0.25</v>
      </c>
    </row>
    <row r="14" spans="1:15" ht="27.95">
      <c r="A14" s="24"/>
      <c r="B14" s="81">
        <f>B13+1</f>
        <v>3</v>
      </c>
      <c r="C14" s="39" t="s">
        <v>132</v>
      </c>
      <c r="D14" s="69" t="s">
        <v>435</v>
      </c>
      <c r="E14" s="68">
        <v>1</v>
      </c>
      <c r="F14" s="68">
        <v>0</v>
      </c>
      <c r="G14" s="68">
        <v>1</v>
      </c>
      <c r="H14" s="68">
        <f t="shared" si="0"/>
        <v>100</v>
      </c>
      <c r="I14" s="68">
        <f>1/B15</f>
        <v>0.25</v>
      </c>
    </row>
    <row r="15" spans="1:15" ht="27.95">
      <c r="A15" s="24"/>
      <c r="B15" s="81">
        <f>B14+1</f>
        <v>4</v>
      </c>
      <c r="C15" s="39" t="s">
        <v>436</v>
      </c>
      <c r="D15" s="68" t="s">
        <v>437</v>
      </c>
      <c r="E15" s="68">
        <v>96.8</v>
      </c>
      <c r="F15" s="68">
        <v>-1000</v>
      </c>
      <c r="G15" s="68">
        <v>1000</v>
      </c>
      <c r="H15" s="112">
        <f t="shared" si="0"/>
        <v>54.84</v>
      </c>
      <c r="I15" s="68">
        <f>1/B15</f>
        <v>0.25</v>
      </c>
    </row>
    <row r="16" spans="1:15" ht="21" customHeight="1">
      <c r="A16" s="26"/>
      <c r="B16" s="26"/>
      <c r="C16" s="27"/>
      <c r="D16" s="70"/>
      <c r="E16" s="28"/>
      <c r="F16" s="28"/>
      <c r="G16" s="28"/>
      <c r="H16" s="28"/>
      <c r="I16" s="29" t="s">
        <v>409</v>
      </c>
      <c r="J16" s="121">
        <f>SUM(H2,H13:H15)*I2</f>
        <v>83.002499999999998</v>
      </c>
    </row>
    <row r="17" spans="1:11" ht="27.95">
      <c r="A17" s="25" t="s">
        <v>136</v>
      </c>
      <c r="B17" s="80">
        <v>1</v>
      </c>
      <c r="C17" s="39" t="s">
        <v>438</v>
      </c>
      <c r="D17" s="69" t="s">
        <v>391</v>
      </c>
      <c r="E17" s="68">
        <v>0</v>
      </c>
      <c r="F17" s="68">
        <v>-5</v>
      </c>
      <c r="G17" s="68">
        <v>15</v>
      </c>
      <c r="H17" s="68">
        <f>((E17-F17)/(G17-F17))*100</f>
        <v>25</v>
      </c>
      <c r="I17" s="112">
        <f>1/B29</f>
        <v>0.1111111111111111</v>
      </c>
    </row>
    <row r="18" spans="1:11" ht="14.1">
      <c r="A18" s="25"/>
      <c r="B18" s="80">
        <f>B17+1</f>
        <v>2</v>
      </c>
      <c r="C18" s="12" t="s">
        <v>139</v>
      </c>
      <c r="D18" s="69" t="s">
        <v>399</v>
      </c>
      <c r="E18" s="68">
        <v>0.22</v>
      </c>
      <c r="F18" s="68">
        <v>0</v>
      </c>
      <c r="G18" s="68">
        <v>1</v>
      </c>
      <c r="H18" s="68">
        <f t="shared" ref="H18:H40" si="1">((E18-F18)/(G18-F18))*100</f>
        <v>22</v>
      </c>
      <c r="I18" s="112">
        <f>1/B29</f>
        <v>0.1111111111111111</v>
      </c>
    </row>
    <row r="19" spans="1:11" ht="14.1">
      <c r="A19" s="25"/>
      <c r="B19" s="80">
        <f>B18+1</f>
        <v>3</v>
      </c>
      <c r="C19" s="39" t="s">
        <v>439</v>
      </c>
      <c r="D19" s="69" t="s">
        <v>399</v>
      </c>
      <c r="E19" s="68">
        <v>0.41</v>
      </c>
      <c r="F19" s="68">
        <v>0</v>
      </c>
      <c r="G19" s="68">
        <v>1</v>
      </c>
      <c r="H19" s="68">
        <f t="shared" si="1"/>
        <v>41</v>
      </c>
      <c r="I19" s="112">
        <f>1/B29</f>
        <v>0.1111111111111111</v>
      </c>
    </row>
    <row r="20" spans="1:11" ht="27.95">
      <c r="A20" s="25"/>
      <c r="B20" s="80">
        <f>B19+1</f>
        <v>4</v>
      </c>
      <c r="C20" s="12" t="s">
        <v>440</v>
      </c>
      <c r="D20" s="69" t="s">
        <v>391</v>
      </c>
      <c r="E20" s="68">
        <v>-29.1</v>
      </c>
      <c r="F20" s="68">
        <v>-200</v>
      </c>
      <c r="G20" s="68">
        <v>400</v>
      </c>
      <c r="H20" s="95">
        <f t="shared" si="1"/>
        <v>28.483333333333334</v>
      </c>
      <c r="I20" s="112">
        <f>1/B29</f>
        <v>0.1111111111111111</v>
      </c>
      <c r="K20" s="39"/>
    </row>
    <row r="21" spans="1:11" ht="42">
      <c r="A21" s="25"/>
      <c r="B21" s="158">
        <v>5</v>
      </c>
      <c r="C21" s="62" t="s">
        <v>146</v>
      </c>
      <c r="D21" s="69" t="s">
        <v>399</v>
      </c>
      <c r="E21" s="68"/>
      <c r="F21" s="68">
        <v>0</v>
      </c>
      <c r="G21" s="68">
        <v>100</v>
      </c>
      <c r="H21" s="68">
        <f>AVERAGE(H22:H25)</f>
        <v>37.012500000000003</v>
      </c>
      <c r="I21" s="112">
        <f>1/B29</f>
        <v>0.1111111111111111</v>
      </c>
      <c r="K21" s="39"/>
    </row>
    <row r="22" spans="1:11" ht="27.95">
      <c r="A22" s="25"/>
      <c r="B22" s="158"/>
      <c r="C22" s="77" t="s">
        <v>147</v>
      </c>
      <c r="D22" s="78" t="s">
        <v>399</v>
      </c>
      <c r="E22" s="78">
        <v>15</v>
      </c>
      <c r="F22" s="78">
        <v>0</v>
      </c>
      <c r="G22" s="78">
        <v>20</v>
      </c>
      <c r="H22" s="78">
        <f t="shared" si="1"/>
        <v>75</v>
      </c>
      <c r="I22" s="112"/>
    </row>
    <row r="23" spans="1:11" ht="27.95">
      <c r="A23" s="25"/>
      <c r="B23" s="158"/>
      <c r="C23" s="77" t="s">
        <v>150</v>
      </c>
      <c r="D23" s="78" t="s">
        <v>441</v>
      </c>
      <c r="E23" s="78">
        <v>192.8</v>
      </c>
      <c r="F23" s="78">
        <v>0</v>
      </c>
      <c r="G23" s="78">
        <v>500</v>
      </c>
      <c r="H23" s="142">
        <f t="shared" si="1"/>
        <v>38.56</v>
      </c>
      <c r="I23" s="112"/>
    </row>
    <row r="24" spans="1:11" ht="27.95">
      <c r="A24" s="25"/>
      <c r="B24" s="158"/>
      <c r="C24" s="77" t="s">
        <v>151</v>
      </c>
      <c r="D24" s="78" t="s">
        <v>399</v>
      </c>
      <c r="E24" s="78">
        <v>3</v>
      </c>
      <c r="F24" s="78">
        <v>0</v>
      </c>
      <c r="G24" s="78">
        <v>10</v>
      </c>
      <c r="H24" s="78">
        <f t="shared" si="1"/>
        <v>30</v>
      </c>
      <c r="I24" s="112"/>
    </row>
    <row r="25" spans="1:11" ht="27.95">
      <c r="A25" s="25"/>
      <c r="B25" s="158"/>
      <c r="C25" s="77" t="s">
        <v>154</v>
      </c>
      <c r="D25" s="78" t="s">
        <v>441</v>
      </c>
      <c r="E25" s="78">
        <v>22.45</v>
      </c>
      <c r="F25" s="78">
        <v>0</v>
      </c>
      <c r="G25" s="78">
        <v>500</v>
      </c>
      <c r="H25" s="78">
        <f t="shared" si="1"/>
        <v>4.4899999999999993</v>
      </c>
      <c r="I25" s="112"/>
    </row>
    <row r="26" spans="1:11" ht="27.95">
      <c r="A26" s="25"/>
      <c r="B26" s="80">
        <f>B21+1</f>
        <v>6</v>
      </c>
      <c r="C26" s="39" t="s">
        <v>155</v>
      </c>
      <c r="D26" s="69" t="s">
        <v>441</v>
      </c>
      <c r="E26" s="68">
        <v>40</v>
      </c>
      <c r="F26" s="68">
        <v>0</v>
      </c>
      <c r="G26" s="68">
        <v>3980</v>
      </c>
      <c r="H26" s="95">
        <f t="shared" si="1"/>
        <v>1.0050251256281406</v>
      </c>
      <c r="I26" s="112">
        <f>1/B29</f>
        <v>0.1111111111111111</v>
      </c>
    </row>
    <row r="27" spans="1:11" ht="14.1">
      <c r="A27" s="25"/>
      <c r="B27" s="80">
        <f>B26+1</f>
        <v>7</v>
      </c>
      <c r="C27" s="12" t="s">
        <v>157</v>
      </c>
      <c r="D27" s="69" t="s">
        <v>435</v>
      </c>
      <c r="E27" s="68">
        <v>1</v>
      </c>
      <c r="F27" s="68">
        <v>0</v>
      </c>
      <c r="G27" s="68">
        <v>1</v>
      </c>
      <c r="H27" s="68">
        <f t="shared" si="1"/>
        <v>100</v>
      </c>
      <c r="I27" s="112">
        <f>1/B29</f>
        <v>0.1111111111111111</v>
      </c>
    </row>
    <row r="28" spans="1:11" ht="27.95">
      <c r="A28" s="25"/>
      <c r="B28" s="80">
        <f>B27+1</f>
        <v>8</v>
      </c>
      <c r="C28" s="12" t="s">
        <v>442</v>
      </c>
      <c r="D28" s="69" t="s">
        <v>435</v>
      </c>
      <c r="E28" s="68">
        <v>1</v>
      </c>
      <c r="F28" s="68">
        <v>0</v>
      </c>
      <c r="G28" s="68">
        <v>1</v>
      </c>
      <c r="H28" s="68">
        <f t="shared" si="1"/>
        <v>100</v>
      </c>
      <c r="I28" s="112">
        <f>1/B29</f>
        <v>0.1111111111111111</v>
      </c>
    </row>
    <row r="29" spans="1:11" ht="27.95">
      <c r="A29" s="25"/>
      <c r="B29" s="158">
        <f>B28+1</f>
        <v>9</v>
      </c>
      <c r="C29" s="62" t="s">
        <v>443</v>
      </c>
      <c r="D29" s="69" t="s">
        <v>399</v>
      </c>
      <c r="E29" s="68"/>
      <c r="F29" s="68">
        <v>0</v>
      </c>
      <c r="G29" s="68">
        <v>100</v>
      </c>
      <c r="H29" s="95">
        <f>AVERAGE(H30:H40)</f>
        <v>32.652196969696966</v>
      </c>
      <c r="I29" s="112">
        <f>1/B29</f>
        <v>0.1111111111111111</v>
      </c>
    </row>
    <row r="30" spans="1:11" ht="14.1">
      <c r="A30" s="25"/>
      <c r="B30" s="158"/>
      <c r="C30" s="79" t="s">
        <v>164</v>
      </c>
      <c r="D30" s="78" t="s">
        <v>441</v>
      </c>
      <c r="E30" s="78">
        <v>21526</v>
      </c>
      <c r="F30" s="78">
        <v>0</v>
      </c>
      <c r="G30" s="78">
        <v>28200</v>
      </c>
      <c r="H30" s="143">
        <f t="shared" si="1"/>
        <v>76.333333333333329</v>
      </c>
      <c r="I30" s="112"/>
    </row>
    <row r="31" spans="1:11" ht="14.1">
      <c r="A31" s="25"/>
      <c r="B31" s="158"/>
      <c r="C31" s="77" t="s">
        <v>166</v>
      </c>
      <c r="D31" s="78" t="s">
        <v>441</v>
      </c>
      <c r="E31" s="78">
        <v>291.3</v>
      </c>
      <c r="F31" s="78">
        <v>0</v>
      </c>
      <c r="G31" s="78">
        <v>500</v>
      </c>
      <c r="H31" s="78">
        <f t="shared" si="1"/>
        <v>58.26</v>
      </c>
      <c r="I31" s="112"/>
    </row>
    <row r="32" spans="1:11" ht="14.1">
      <c r="A32" s="25"/>
      <c r="B32" s="158"/>
      <c r="C32" s="79" t="s">
        <v>168</v>
      </c>
      <c r="D32" s="78" t="s">
        <v>441</v>
      </c>
      <c r="E32" s="78">
        <v>0</v>
      </c>
      <c r="F32" s="78">
        <v>0</v>
      </c>
      <c r="G32" s="78">
        <v>100</v>
      </c>
      <c r="H32" s="78">
        <f t="shared" si="1"/>
        <v>0</v>
      </c>
      <c r="I32" s="112"/>
    </row>
    <row r="33" spans="1:14" ht="14.1">
      <c r="A33" s="25"/>
      <c r="B33" s="158"/>
      <c r="C33" s="79" t="s">
        <v>170</v>
      </c>
      <c r="D33" s="78" t="s">
        <v>444</v>
      </c>
      <c r="E33" s="78">
        <v>0</v>
      </c>
      <c r="F33" s="78">
        <v>0</v>
      </c>
      <c r="G33" s="78">
        <v>1025</v>
      </c>
      <c r="H33" s="78">
        <f t="shared" si="1"/>
        <v>0</v>
      </c>
      <c r="I33" s="112"/>
    </row>
    <row r="34" spans="1:14" ht="14.1">
      <c r="A34" s="25"/>
      <c r="B34" s="158"/>
      <c r="C34" s="79" t="s">
        <v>172</v>
      </c>
      <c r="D34" s="78" t="s">
        <v>445</v>
      </c>
      <c r="E34" s="78">
        <v>175</v>
      </c>
      <c r="F34" s="78">
        <v>0</v>
      </c>
      <c r="G34" s="78">
        <v>8000</v>
      </c>
      <c r="H34" s="78">
        <f t="shared" si="1"/>
        <v>2.1875</v>
      </c>
      <c r="I34" s="112"/>
      <c r="K34" s="66"/>
      <c r="L34" s="66"/>
      <c r="M34" s="66"/>
      <c r="N34" s="66"/>
    </row>
    <row r="35" spans="1:14" ht="14.1">
      <c r="A35" s="25"/>
      <c r="B35" s="158"/>
      <c r="C35" s="79" t="s">
        <v>174</v>
      </c>
      <c r="D35" s="78" t="s">
        <v>445</v>
      </c>
      <c r="E35" s="78">
        <v>0</v>
      </c>
      <c r="F35" s="78">
        <v>0</v>
      </c>
      <c r="G35" s="78">
        <v>6200</v>
      </c>
      <c r="H35" s="78">
        <f t="shared" si="1"/>
        <v>0</v>
      </c>
      <c r="I35" s="112"/>
      <c r="K35" s="66"/>
      <c r="L35" s="66"/>
      <c r="M35" s="66"/>
      <c r="N35" s="66"/>
    </row>
    <row r="36" spans="1:14" s="66" customFormat="1" ht="14.1">
      <c r="A36" s="65"/>
      <c r="B36" s="158"/>
      <c r="C36" s="79" t="s">
        <v>176</v>
      </c>
      <c r="D36" s="78" t="s">
        <v>445</v>
      </c>
      <c r="E36" s="78">
        <v>317</v>
      </c>
      <c r="F36" s="78">
        <v>0</v>
      </c>
      <c r="G36" s="78">
        <v>600</v>
      </c>
      <c r="H36" s="143">
        <f t="shared" si="1"/>
        <v>52.833333333333329</v>
      </c>
      <c r="I36" s="144"/>
      <c r="J36" s="141"/>
    </row>
    <row r="37" spans="1:14" s="66" customFormat="1" ht="14.1">
      <c r="A37" s="65"/>
      <c r="B37" s="158"/>
      <c r="C37" s="79" t="s">
        <v>178</v>
      </c>
      <c r="D37" s="78" t="s">
        <v>441</v>
      </c>
      <c r="E37" s="78">
        <v>776</v>
      </c>
      <c r="F37" s="78">
        <v>0</v>
      </c>
      <c r="G37" s="78">
        <v>2500</v>
      </c>
      <c r="H37" s="78">
        <f t="shared" si="1"/>
        <v>31.04</v>
      </c>
      <c r="I37" s="144"/>
      <c r="J37" s="141"/>
    </row>
    <row r="38" spans="1:14" s="66" customFormat="1" ht="14.1">
      <c r="A38" s="65"/>
      <c r="B38" s="158"/>
      <c r="C38" s="79" t="s">
        <v>180</v>
      </c>
      <c r="D38" s="78" t="s">
        <v>445</v>
      </c>
      <c r="E38" s="78">
        <v>1356</v>
      </c>
      <c r="F38" s="78">
        <v>0</v>
      </c>
      <c r="G38" s="78">
        <v>2000</v>
      </c>
      <c r="H38" s="78">
        <f t="shared" si="1"/>
        <v>67.800000000000011</v>
      </c>
      <c r="I38" s="144"/>
      <c r="J38" s="141"/>
    </row>
    <row r="39" spans="1:14" s="66" customFormat="1" ht="14.1">
      <c r="A39" s="65"/>
      <c r="B39" s="158"/>
      <c r="C39" s="79" t="s">
        <v>182</v>
      </c>
      <c r="D39" s="78" t="s">
        <v>445</v>
      </c>
      <c r="E39" s="78">
        <v>52.92</v>
      </c>
      <c r="F39" s="78">
        <v>0</v>
      </c>
      <c r="G39" s="78">
        <v>600</v>
      </c>
      <c r="H39" s="78">
        <f t="shared" si="1"/>
        <v>8.82</v>
      </c>
      <c r="I39" s="144"/>
      <c r="J39" s="141"/>
      <c r="K39"/>
      <c r="L39"/>
      <c r="M39"/>
      <c r="N39"/>
    </row>
    <row r="40" spans="1:14" s="66" customFormat="1" ht="14.1">
      <c r="A40" s="65"/>
      <c r="B40" s="158"/>
      <c r="C40" s="79" t="s">
        <v>184</v>
      </c>
      <c r="D40" s="78" t="s">
        <v>441</v>
      </c>
      <c r="E40" s="78">
        <v>619</v>
      </c>
      <c r="F40" s="78">
        <v>0</v>
      </c>
      <c r="G40" s="78">
        <v>1000</v>
      </c>
      <c r="H40" s="78">
        <f t="shared" si="1"/>
        <v>61.9</v>
      </c>
      <c r="I40" s="144"/>
      <c r="J40" s="141"/>
      <c r="K40"/>
      <c r="L40"/>
      <c r="M40"/>
      <c r="N40"/>
    </row>
    <row r="41" spans="1:14" ht="21.95" customHeight="1">
      <c r="A41" s="26"/>
      <c r="B41" s="26"/>
      <c r="C41" s="27"/>
      <c r="D41" s="70"/>
      <c r="E41" s="28"/>
      <c r="F41" s="28"/>
      <c r="G41" s="28"/>
      <c r="H41" s="28"/>
      <c r="I41" s="29" t="s">
        <v>409</v>
      </c>
      <c r="J41" s="121">
        <f>SUM(H17:H21,H26:H29)*I17</f>
        <v>43.017006158739825</v>
      </c>
    </row>
    <row r="42" spans="1:14" ht="14.1">
      <c r="A42" s="30" t="s">
        <v>186</v>
      </c>
      <c r="B42" s="30">
        <v>1</v>
      </c>
      <c r="C42" s="39" t="s">
        <v>446</v>
      </c>
      <c r="D42" s="69" t="s">
        <v>399</v>
      </c>
      <c r="E42" s="68">
        <v>23</v>
      </c>
      <c r="F42" s="68">
        <v>0</v>
      </c>
      <c r="G42" s="68">
        <v>100</v>
      </c>
      <c r="H42" s="132">
        <f>((E42-F42)/(G42-F42))*100</f>
        <v>23</v>
      </c>
      <c r="I42" s="95">
        <f>1/$B$47</f>
        <v>0.16666666666666666</v>
      </c>
    </row>
    <row r="43" spans="1:14" ht="14.1">
      <c r="A43" s="30"/>
      <c r="B43" s="30">
        <f>B42+1</f>
        <v>2</v>
      </c>
      <c r="C43" s="39" t="s">
        <v>190</v>
      </c>
      <c r="D43" s="69" t="s">
        <v>399</v>
      </c>
      <c r="E43" s="68">
        <v>0.41</v>
      </c>
      <c r="F43" s="68">
        <v>0</v>
      </c>
      <c r="G43" s="68">
        <v>1</v>
      </c>
      <c r="H43" s="132">
        <f>((E43-F43)/(G43-F43))*100</f>
        <v>41</v>
      </c>
      <c r="I43" s="95">
        <f t="shared" ref="I43:I47" si="2">1/$B$47</f>
        <v>0.16666666666666666</v>
      </c>
    </row>
    <row r="44" spans="1:14" ht="27.95">
      <c r="A44" s="30"/>
      <c r="B44" s="30">
        <f t="shared" ref="B44:B47" si="3">B43+1</f>
        <v>3</v>
      </c>
      <c r="C44" s="39" t="s">
        <v>447</v>
      </c>
      <c r="D44" s="69" t="s">
        <v>399</v>
      </c>
      <c r="E44" s="68">
        <v>24</v>
      </c>
      <c r="F44" s="68">
        <v>0</v>
      </c>
      <c r="G44" s="68">
        <v>100</v>
      </c>
      <c r="H44" s="132">
        <f t="shared" ref="H44:H47" si="4">((E44-F44)/(G44-F44))*100</f>
        <v>24</v>
      </c>
      <c r="I44" s="95">
        <f t="shared" si="2"/>
        <v>0.16666666666666666</v>
      </c>
    </row>
    <row r="45" spans="1:14" ht="14.1">
      <c r="A45" s="30"/>
      <c r="B45" s="30">
        <f t="shared" si="3"/>
        <v>4</v>
      </c>
      <c r="C45" s="12" t="s">
        <v>196</v>
      </c>
      <c r="D45" s="69" t="s">
        <v>448</v>
      </c>
      <c r="E45" s="68">
        <v>7.55</v>
      </c>
      <c r="F45" s="68">
        <v>0</v>
      </c>
      <c r="G45" s="68">
        <v>100</v>
      </c>
      <c r="H45" s="112">
        <f t="shared" si="4"/>
        <v>7.55</v>
      </c>
      <c r="I45" s="95">
        <f t="shared" si="2"/>
        <v>0.16666666666666666</v>
      </c>
    </row>
    <row r="46" spans="1:14" ht="14.1">
      <c r="A46" s="30"/>
      <c r="B46" s="30">
        <f t="shared" si="3"/>
        <v>5</v>
      </c>
      <c r="C46" s="12" t="s">
        <v>199</v>
      </c>
      <c r="D46" s="69" t="s">
        <v>448</v>
      </c>
      <c r="E46" s="68">
        <v>12.26</v>
      </c>
      <c r="F46" s="68">
        <v>0</v>
      </c>
      <c r="G46" s="68">
        <v>100</v>
      </c>
      <c r="H46" s="112">
        <f t="shared" si="4"/>
        <v>12.26</v>
      </c>
      <c r="I46" s="95">
        <f t="shared" si="2"/>
        <v>0.16666666666666666</v>
      </c>
    </row>
    <row r="47" spans="1:14" ht="14.1">
      <c r="A47" s="30"/>
      <c r="B47" s="30">
        <f t="shared" si="3"/>
        <v>6</v>
      </c>
      <c r="C47" s="12" t="s">
        <v>200</v>
      </c>
      <c r="D47" s="69" t="s">
        <v>448</v>
      </c>
      <c r="E47" s="68">
        <v>14.15</v>
      </c>
      <c r="F47" s="68">
        <v>0</v>
      </c>
      <c r="G47" s="68">
        <v>100</v>
      </c>
      <c r="H47" s="112">
        <f t="shared" si="4"/>
        <v>14.150000000000002</v>
      </c>
      <c r="I47" s="95">
        <f t="shared" si="2"/>
        <v>0.16666666666666666</v>
      </c>
    </row>
    <row r="48" spans="1:14" ht="21.95" customHeight="1">
      <c r="A48" s="26"/>
      <c r="B48" s="26"/>
      <c r="C48" s="27"/>
      <c r="D48" s="70"/>
      <c r="E48" s="28"/>
      <c r="F48" s="28"/>
      <c r="G48" s="28"/>
      <c r="H48" s="28"/>
      <c r="I48" s="29" t="s">
        <v>409</v>
      </c>
      <c r="J48" s="121">
        <f>SUM(H42:H47)*I42</f>
        <v>20.326666666666668</v>
      </c>
    </row>
    <row r="49" spans="1:12" ht="27.95">
      <c r="A49" s="54" t="s">
        <v>427</v>
      </c>
      <c r="B49" s="159">
        <v>1</v>
      </c>
      <c r="C49" s="63" t="s">
        <v>202</v>
      </c>
      <c r="D49" s="69" t="s">
        <v>399</v>
      </c>
      <c r="E49" s="68"/>
      <c r="F49" s="68"/>
      <c r="G49" s="68"/>
      <c r="H49" s="145">
        <f>AVERAGE(H50:H52)</f>
        <v>31.194033333333334</v>
      </c>
      <c r="I49" s="112">
        <f>1/$B$54</f>
        <v>0.33333333333333331</v>
      </c>
    </row>
    <row r="50" spans="1:12" ht="14.1">
      <c r="A50" s="54"/>
      <c r="B50" s="159"/>
      <c r="C50" s="79" t="s">
        <v>449</v>
      </c>
      <c r="D50" s="78"/>
      <c r="E50" s="78">
        <v>5.5997000000000003</v>
      </c>
      <c r="F50" s="78">
        <v>0</v>
      </c>
      <c r="G50" s="78">
        <v>100</v>
      </c>
      <c r="H50" s="142">
        <f>((E50-F50)/(G50-F50))*100</f>
        <v>5.5997000000000003</v>
      </c>
      <c r="I50" s="112"/>
    </row>
    <row r="51" spans="1:12" ht="14.1">
      <c r="A51" s="54"/>
      <c r="B51" s="159"/>
      <c r="C51" s="79" t="s">
        <v>450</v>
      </c>
      <c r="D51" s="78"/>
      <c r="E51" s="78">
        <v>18.764299999999999</v>
      </c>
      <c r="F51" s="78">
        <v>0</v>
      </c>
      <c r="G51" s="78">
        <v>100</v>
      </c>
      <c r="H51" s="142">
        <f t="shared" ref="H51:H54" si="5">((E51-F51)/(G51-F51))*100</f>
        <v>18.764299999999999</v>
      </c>
      <c r="I51" s="112"/>
    </row>
    <row r="52" spans="1:12" ht="14.1">
      <c r="A52" s="54"/>
      <c r="B52" s="159"/>
      <c r="C52" s="79" t="s">
        <v>451</v>
      </c>
      <c r="D52" s="78"/>
      <c r="E52" s="78">
        <v>69.218100000000007</v>
      </c>
      <c r="F52" s="78">
        <v>0</v>
      </c>
      <c r="G52" s="78">
        <v>100</v>
      </c>
      <c r="H52" s="142">
        <f t="shared" si="5"/>
        <v>69.218100000000007</v>
      </c>
      <c r="I52" s="112"/>
    </row>
    <row r="53" spans="1:12" ht="14.1">
      <c r="A53" s="53"/>
      <c r="B53" s="53">
        <f>B49+1</f>
        <v>2</v>
      </c>
      <c r="C53" s="37" t="s">
        <v>205</v>
      </c>
      <c r="D53" s="69" t="s">
        <v>399</v>
      </c>
      <c r="E53" s="68">
        <v>2.6</v>
      </c>
      <c r="F53" s="68">
        <v>1</v>
      </c>
      <c r="G53" s="68">
        <v>5</v>
      </c>
      <c r="H53" s="132">
        <f t="shared" si="5"/>
        <v>40</v>
      </c>
      <c r="I53" s="112">
        <f>1/$B$54</f>
        <v>0.33333333333333331</v>
      </c>
    </row>
    <row r="54" spans="1:12" ht="14.1">
      <c r="A54" s="53"/>
      <c r="B54" s="53">
        <f>B53+1</f>
        <v>3</v>
      </c>
      <c r="C54" s="37" t="s">
        <v>208</v>
      </c>
      <c r="D54" s="69" t="s">
        <v>399</v>
      </c>
      <c r="E54" s="68">
        <v>18.399999999999999</v>
      </c>
      <c r="F54" s="68">
        <v>0</v>
      </c>
      <c r="G54" s="68">
        <v>100</v>
      </c>
      <c r="H54" s="112">
        <f t="shared" si="5"/>
        <v>18.399999999999999</v>
      </c>
      <c r="I54" s="112">
        <f>1/$B$54</f>
        <v>0.33333333333333331</v>
      </c>
    </row>
    <row r="55" spans="1:12" ht="24" customHeight="1">
      <c r="A55" s="26"/>
      <c r="B55" s="26"/>
      <c r="C55" s="27"/>
      <c r="D55" s="70"/>
      <c r="E55" s="28"/>
      <c r="F55" s="28"/>
      <c r="G55" s="28"/>
      <c r="H55" s="28"/>
      <c r="I55" s="29" t="s">
        <v>409</v>
      </c>
      <c r="J55" s="121">
        <f>SUM(H49,H53:H54)*I49</f>
        <v>29.864677777777775</v>
      </c>
    </row>
    <row r="56" spans="1:12" ht="27.95">
      <c r="A56" s="43" t="s">
        <v>429</v>
      </c>
      <c r="B56" s="43">
        <v>1</v>
      </c>
      <c r="C56" s="38" t="s">
        <v>452</v>
      </c>
      <c r="D56" s="69" t="s">
        <v>391</v>
      </c>
      <c r="E56" s="68">
        <v>3.27</v>
      </c>
      <c r="F56" s="68">
        <v>0</v>
      </c>
      <c r="G56" s="68">
        <v>25</v>
      </c>
      <c r="H56" s="112">
        <f>((E56-F56)/(G56-F56))*100</f>
        <v>13.08</v>
      </c>
      <c r="I56" s="112">
        <f>(1/($B$63-3))</f>
        <v>0.2</v>
      </c>
      <c r="K56" s="74" t="s">
        <v>415</v>
      </c>
    </row>
    <row r="57" spans="1:12" ht="27.95">
      <c r="A57" s="43"/>
      <c r="B57" s="43">
        <f>B56+1</f>
        <v>2</v>
      </c>
      <c r="C57" s="38" t="s">
        <v>215</v>
      </c>
      <c r="D57" s="69" t="s">
        <v>391</v>
      </c>
      <c r="E57" s="136"/>
      <c r="F57" s="68">
        <v>30</v>
      </c>
      <c r="G57" s="68">
        <v>100</v>
      </c>
      <c r="H57" s="137"/>
      <c r="I57" s="112"/>
    </row>
    <row r="58" spans="1:12" ht="14.1">
      <c r="A58" s="43"/>
      <c r="B58" s="43">
        <f t="shared" ref="B58:B63" si="6">B57+1</f>
        <v>3</v>
      </c>
      <c r="C58" s="38" t="s">
        <v>217</v>
      </c>
      <c r="D58" s="69" t="s">
        <v>391</v>
      </c>
      <c r="E58" s="68">
        <v>65.709999999999994</v>
      </c>
      <c r="F58" s="68">
        <v>0</v>
      </c>
      <c r="G58" s="68">
        <v>100</v>
      </c>
      <c r="H58" s="112">
        <f t="shared" ref="H58:H63" si="7">((E58-F58)/(G58-F58))*100</f>
        <v>65.709999999999994</v>
      </c>
      <c r="I58" s="112">
        <f>(1/($B$63-3))</f>
        <v>0.2</v>
      </c>
      <c r="L58" s="38"/>
    </row>
    <row r="59" spans="1:12" ht="27.95">
      <c r="A59" s="44"/>
      <c r="B59" s="43">
        <f t="shared" si="6"/>
        <v>4</v>
      </c>
      <c r="C59" s="38" t="s">
        <v>218</v>
      </c>
      <c r="D59" s="69" t="s">
        <v>391</v>
      </c>
      <c r="E59" s="136"/>
      <c r="F59" s="68">
        <v>0</v>
      </c>
      <c r="G59" s="68">
        <v>15</v>
      </c>
      <c r="H59" s="137"/>
      <c r="I59" s="112"/>
      <c r="L59" s="38"/>
    </row>
    <row r="60" spans="1:12" ht="27.95">
      <c r="A60" s="44"/>
      <c r="B60" s="43">
        <f t="shared" si="6"/>
        <v>5</v>
      </c>
      <c r="C60" s="38" t="s">
        <v>221</v>
      </c>
      <c r="D60" s="69" t="s">
        <v>391</v>
      </c>
      <c r="E60" s="146"/>
      <c r="F60" s="68">
        <v>0</v>
      </c>
      <c r="G60" s="68">
        <v>50</v>
      </c>
      <c r="H60" s="137"/>
      <c r="I60" s="112"/>
    </row>
    <row r="61" spans="1:12" ht="27.95">
      <c r="A61" s="44"/>
      <c r="B61" s="43">
        <f t="shared" si="6"/>
        <v>6</v>
      </c>
      <c r="C61" s="38" t="s">
        <v>222</v>
      </c>
      <c r="D61" s="69" t="s">
        <v>399</v>
      </c>
      <c r="E61" s="68">
        <v>22.8</v>
      </c>
      <c r="F61" s="68">
        <v>0</v>
      </c>
      <c r="G61" s="68">
        <v>4650</v>
      </c>
      <c r="H61" s="112">
        <f t="shared" si="7"/>
        <v>0.49032258064516127</v>
      </c>
      <c r="I61" s="112">
        <f>(1/($B$63-3))</f>
        <v>0.2</v>
      </c>
    </row>
    <row r="62" spans="1:12" ht="27.95">
      <c r="A62" s="44"/>
      <c r="B62" s="43">
        <f t="shared" si="6"/>
        <v>7</v>
      </c>
      <c r="C62" s="38" t="s">
        <v>224</v>
      </c>
      <c r="D62" s="69" t="s">
        <v>391</v>
      </c>
      <c r="E62" s="68">
        <v>0.28000000000000003</v>
      </c>
      <c r="F62" s="68">
        <v>0</v>
      </c>
      <c r="G62" s="68">
        <v>5</v>
      </c>
      <c r="H62" s="112">
        <f t="shared" si="7"/>
        <v>5.6000000000000005</v>
      </c>
      <c r="I62" s="112">
        <f>(1/($B$63-3))</f>
        <v>0.2</v>
      </c>
    </row>
    <row r="63" spans="1:12" ht="14.1">
      <c r="A63" s="44"/>
      <c r="B63" s="43">
        <f t="shared" si="6"/>
        <v>8</v>
      </c>
      <c r="C63" s="38" t="s">
        <v>225</v>
      </c>
      <c r="D63" s="69" t="s">
        <v>399</v>
      </c>
      <c r="E63" s="68">
        <v>0.36</v>
      </c>
      <c r="F63" s="68">
        <v>0</v>
      </c>
      <c r="G63" s="68">
        <v>1</v>
      </c>
      <c r="H63" s="132">
        <f t="shared" si="7"/>
        <v>36</v>
      </c>
      <c r="I63" s="112">
        <f>(1/($B$63-3))</f>
        <v>0.2</v>
      </c>
    </row>
    <row r="64" spans="1:12" ht="21" customHeight="1">
      <c r="A64" s="26"/>
      <c r="B64" s="26"/>
      <c r="C64" s="27"/>
      <c r="D64" s="70"/>
      <c r="E64" s="28"/>
      <c r="F64" s="28"/>
      <c r="G64" s="28"/>
      <c r="H64" s="28"/>
      <c r="I64" s="29" t="s">
        <v>409</v>
      </c>
      <c r="J64" s="121">
        <f>SUM(H56,H58,H61:H63)*I56</f>
        <v>24.176064516129031</v>
      </c>
    </row>
    <row r="65" spans="1:10" ht="27.95">
      <c r="A65" s="56" t="s">
        <v>228</v>
      </c>
      <c r="B65" s="56">
        <v>1</v>
      </c>
      <c r="C65" s="38" t="s">
        <v>229</v>
      </c>
      <c r="D65" s="69" t="s">
        <v>391</v>
      </c>
      <c r="E65" s="68">
        <v>78</v>
      </c>
      <c r="F65" s="68">
        <v>90</v>
      </c>
      <c r="G65" s="68">
        <v>0</v>
      </c>
      <c r="H65" s="112">
        <f>((E65-F65)/(G65-F65))*100</f>
        <v>13.333333333333334</v>
      </c>
      <c r="I65" s="68">
        <f>1/$B$68</f>
        <v>0.25</v>
      </c>
    </row>
    <row r="66" spans="1:10" ht="27.95">
      <c r="A66" s="46"/>
      <c r="B66" s="46">
        <f>B65+1</f>
        <v>2</v>
      </c>
      <c r="C66" s="37" t="s">
        <v>231</v>
      </c>
      <c r="D66" s="69" t="s">
        <v>391</v>
      </c>
      <c r="E66" s="68">
        <v>22</v>
      </c>
      <c r="F66" s="68">
        <v>0</v>
      </c>
      <c r="G66" s="68">
        <v>100</v>
      </c>
      <c r="H66" s="132">
        <f t="shared" ref="H66:H68" si="8">((E66-F66)/(G66-F66))*100</f>
        <v>22</v>
      </c>
      <c r="I66" s="68">
        <f t="shared" ref="I66:I68" si="9">1/$B$68</f>
        <v>0.25</v>
      </c>
    </row>
    <row r="67" spans="1:10" ht="14.1">
      <c r="A67" s="46"/>
      <c r="B67" s="46">
        <f t="shared" ref="B67:B68" si="10">B66+1</f>
        <v>3</v>
      </c>
      <c r="C67" s="38" t="s">
        <v>453</v>
      </c>
      <c r="D67" s="69" t="s">
        <v>417</v>
      </c>
      <c r="E67" s="68">
        <v>142</v>
      </c>
      <c r="F67" s="68">
        <v>0</v>
      </c>
      <c r="G67" s="68">
        <v>10000</v>
      </c>
      <c r="H67" s="112">
        <f t="shared" si="8"/>
        <v>1.4200000000000002</v>
      </c>
      <c r="I67" s="68">
        <f t="shared" si="9"/>
        <v>0.25</v>
      </c>
    </row>
    <row r="68" spans="1:10" ht="27.95">
      <c r="A68" s="46"/>
      <c r="B68" s="46">
        <f t="shared" si="10"/>
        <v>4</v>
      </c>
      <c r="C68" s="41" t="s">
        <v>235</v>
      </c>
      <c r="D68" s="69" t="s">
        <v>454</v>
      </c>
      <c r="E68" s="68">
        <v>-20000</v>
      </c>
      <c r="F68" s="68">
        <v>-50000</v>
      </c>
      <c r="G68" s="68">
        <v>50000</v>
      </c>
      <c r="H68" s="132">
        <f t="shared" si="8"/>
        <v>30</v>
      </c>
      <c r="I68" s="68">
        <f t="shared" si="9"/>
        <v>0.25</v>
      </c>
    </row>
    <row r="69" spans="1:10" ht="24.95" customHeight="1">
      <c r="A69" s="26"/>
      <c r="B69" s="26"/>
      <c r="C69" s="27"/>
      <c r="D69" s="70"/>
      <c r="E69" s="28"/>
      <c r="F69" s="28"/>
      <c r="G69" s="28"/>
      <c r="H69" s="28"/>
      <c r="I69" s="29" t="s">
        <v>409</v>
      </c>
      <c r="J69" s="121">
        <f>SUM(H65:H68)*I65</f>
        <v>16.688333333333333</v>
      </c>
    </row>
  </sheetData>
  <mergeCells count="12">
    <mergeCell ref="B2:B12"/>
    <mergeCell ref="B21:B25"/>
    <mergeCell ref="B29:B40"/>
    <mergeCell ref="B49:B52"/>
    <mergeCell ref="K2:M2"/>
    <mergeCell ref="K3:M3"/>
    <mergeCell ref="K4:M4"/>
    <mergeCell ref="K5:M5"/>
    <mergeCell ref="K9:M9"/>
    <mergeCell ref="K6:M6"/>
    <mergeCell ref="K7:M7"/>
    <mergeCell ref="K8:M8"/>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96E61-4F30-495F-988D-641B60D11049}">
  <dimension ref="A1:O188"/>
  <sheetViews>
    <sheetView topLeftCell="D1" workbookViewId="0">
      <selection activeCell="H188" sqref="H188:J188"/>
    </sheetView>
  </sheetViews>
  <sheetFormatPr defaultColWidth="8.85546875" defaultRowHeight="12.95"/>
  <cols>
    <col min="1" max="1" width="31.140625" customWidth="1"/>
    <col min="2" max="2" width="4.7109375" customWidth="1"/>
    <col min="3" max="3" width="35.28515625" customWidth="1"/>
    <col min="4" max="4" width="11.85546875" customWidth="1"/>
    <col min="5" max="5" width="14.28515625" customWidth="1"/>
    <col min="6" max="7" width="11.42578125"/>
    <col min="8" max="8" width="11.85546875" customWidth="1"/>
    <col min="9" max="9" width="13.140625" customWidth="1"/>
    <col min="10" max="10" width="8.85546875" style="68"/>
    <col min="11" max="11" width="12.85546875" customWidth="1"/>
    <col min="12" max="12" width="13.140625" customWidth="1"/>
    <col min="13" max="13" width="13" customWidth="1"/>
    <col min="14" max="14" width="8.85546875" style="68"/>
  </cols>
  <sheetData>
    <row r="1" spans="1:15" ht="33.950000000000003">
      <c r="A1" s="163" t="s">
        <v>383</v>
      </c>
      <c r="B1" s="164"/>
      <c r="C1" s="33" t="s">
        <v>2</v>
      </c>
      <c r="D1" s="33" t="s">
        <v>384</v>
      </c>
      <c r="E1" s="34" t="s">
        <v>385</v>
      </c>
      <c r="F1" s="33" t="s">
        <v>386</v>
      </c>
      <c r="G1" s="33" t="s">
        <v>387</v>
      </c>
      <c r="H1" s="34" t="s">
        <v>388</v>
      </c>
      <c r="I1" s="126" t="s">
        <v>389</v>
      </c>
    </row>
    <row r="2" spans="1:15" ht="13.35" customHeight="1">
      <c r="A2" s="23" t="s">
        <v>238</v>
      </c>
      <c r="B2" s="23"/>
      <c r="C2" s="40" t="s">
        <v>239</v>
      </c>
      <c r="D2" s="107"/>
      <c r="K2" s="160" t="s">
        <v>383</v>
      </c>
      <c r="L2" s="160"/>
      <c r="M2" s="160"/>
      <c r="N2" s="36" t="s">
        <v>375</v>
      </c>
    </row>
    <row r="3" spans="1:15" ht="13.35" customHeight="1">
      <c r="A3" s="24"/>
      <c r="B3" s="24"/>
      <c r="C3" s="40" t="s">
        <v>241</v>
      </c>
      <c r="D3" s="107"/>
      <c r="K3" s="161" t="s">
        <v>238</v>
      </c>
      <c r="L3" s="161"/>
      <c r="M3" s="161"/>
      <c r="N3" s="109" t="str">
        <f>J32</f>
        <v>--</v>
      </c>
      <c r="O3" s="31"/>
    </row>
    <row r="4" spans="1:15" ht="13.35" customHeight="1">
      <c r="A4" s="24"/>
      <c r="B4" s="24"/>
      <c r="C4" s="40" t="s">
        <v>244</v>
      </c>
      <c r="D4" s="107"/>
      <c r="K4" s="161" t="s">
        <v>267</v>
      </c>
      <c r="L4" s="161"/>
      <c r="M4" s="161"/>
      <c r="N4" s="109" t="str">
        <f>J50</f>
        <v>--</v>
      </c>
      <c r="O4" s="31"/>
    </row>
    <row r="5" spans="1:15" ht="13.35" customHeight="1">
      <c r="A5" s="24"/>
      <c r="B5" s="24"/>
      <c r="C5" s="40" t="s">
        <v>245</v>
      </c>
      <c r="D5" s="107"/>
      <c r="K5" s="161" t="s">
        <v>283</v>
      </c>
      <c r="L5" s="161"/>
      <c r="M5" s="161"/>
      <c r="N5" s="109" t="str">
        <f>J69</f>
        <v>--</v>
      </c>
      <c r="O5" s="31"/>
    </row>
    <row r="6" spans="1:15" ht="13.35" customHeight="1">
      <c r="A6" s="24"/>
      <c r="B6" s="24"/>
      <c r="C6" s="40" t="s">
        <v>246</v>
      </c>
      <c r="D6" s="107"/>
      <c r="K6" s="161" t="s">
        <v>297</v>
      </c>
      <c r="L6" s="161"/>
      <c r="M6" s="161"/>
      <c r="N6" s="109" t="str">
        <f>J85</f>
        <v>--</v>
      </c>
    </row>
    <row r="7" spans="1:15" ht="13.35" customHeight="1">
      <c r="A7" s="24"/>
      <c r="B7" s="24"/>
      <c r="C7" s="40" t="s">
        <v>247</v>
      </c>
      <c r="D7" s="107"/>
      <c r="K7" s="161" t="s">
        <v>310</v>
      </c>
      <c r="L7" s="161"/>
      <c r="M7" s="161"/>
      <c r="N7" s="109" t="str">
        <f>J107</f>
        <v>--</v>
      </c>
    </row>
    <row r="8" spans="1:15" ht="13.35" customHeight="1">
      <c r="A8" s="24"/>
      <c r="B8" s="24"/>
      <c r="C8" s="98" t="s">
        <v>455</v>
      </c>
      <c r="D8" s="98"/>
      <c r="K8" s="161" t="s">
        <v>331</v>
      </c>
      <c r="L8" s="161"/>
      <c r="M8" s="161"/>
      <c r="N8" s="109" t="str">
        <f>J125</f>
        <v>--</v>
      </c>
    </row>
    <row r="9" spans="1:15" ht="13.35" customHeight="1">
      <c r="A9" s="24"/>
      <c r="B9" s="24"/>
      <c r="C9" s="40" t="s">
        <v>456</v>
      </c>
      <c r="D9" s="107"/>
      <c r="K9" s="161" t="s">
        <v>346</v>
      </c>
      <c r="L9" s="161"/>
      <c r="M9" s="161"/>
      <c r="N9" s="109" t="str">
        <f>J140</f>
        <v>--</v>
      </c>
    </row>
    <row r="10" spans="1:15" ht="13.35" customHeight="1">
      <c r="A10" s="24"/>
      <c r="B10" s="24"/>
      <c r="C10" s="40" t="s">
        <v>457</v>
      </c>
      <c r="D10" s="107"/>
      <c r="K10" s="161" t="s">
        <v>354</v>
      </c>
      <c r="L10" s="161"/>
      <c r="M10" s="161"/>
      <c r="N10" s="115">
        <f>J167</f>
        <v>5.9841954022988517</v>
      </c>
    </row>
    <row r="11" spans="1:15" ht="13.35" customHeight="1">
      <c r="A11" s="24"/>
      <c r="B11" s="24"/>
      <c r="C11" s="98" t="s">
        <v>458</v>
      </c>
      <c r="D11" s="98"/>
      <c r="K11" s="161" t="s">
        <v>365</v>
      </c>
      <c r="L11" s="161"/>
      <c r="M11" s="161"/>
      <c r="N11" s="115">
        <f>J188</f>
        <v>5.708333333333333</v>
      </c>
    </row>
    <row r="12" spans="1:15" ht="13.35" customHeight="1">
      <c r="A12" s="24"/>
      <c r="B12" s="24"/>
      <c r="C12" s="37" t="s">
        <v>459</v>
      </c>
      <c r="D12" s="106"/>
      <c r="K12" s="162" t="s">
        <v>460</v>
      </c>
      <c r="L12" s="162"/>
      <c r="M12" s="162"/>
      <c r="N12" s="128">
        <f>AVERAGE(N3:N11)</f>
        <v>5.8462643678160919</v>
      </c>
    </row>
    <row r="13" spans="1:15" ht="13.35" customHeight="1">
      <c r="A13" s="24"/>
      <c r="B13" s="24"/>
      <c r="C13" s="37" t="s">
        <v>461</v>
      </c>
      <c r="D13" s="106"/>
    </row>
    <row r="14" spans="1:15" ht="14.1">
      <c r="A14" s="24"/>
      <c r="B14" s="24"/>
      <c r="C14" s="37" t="s">
        <v>462</v>
      </c>
      <c r="D14" s="106"/>
    </row>
    <row r="15" spans="1:15" ht="13.35" customHeight="1">
      <c r="A15" s="24"/>
      <c r="B15" s="24"/>
      <c r="C15" s="37" t="s">
        <v>463</v>
      </c>
      <c r="D15" s="106"/>
    </row>
    <row r="16" spans="1:15" ht="13.35" customHeight="1">
      <c r="A16" s="24"/>
      <c r="B16" s="24"/>
      <c r="C16" s="40" t="s">
        <v>464</v>
      </c>
      <c r="D16" s="107"/>
    </row>
    <row r="17" spans="1:10" ht="13.35" customHeight="1">
      <c r="A17" s="24"/>
      <c r="B17" s="24"/>
      <c r="C17" s="40" t="s">
        <v>257</v>
      </c>
      <c r="D17" s="107"/>
    </row>
    <row r="18" spans="1:10" ht="13.35" customHeight="1">
      <c r="A18" s="24"/>
      <c r="B18" s="24"/>
      <c r="C18" s="40" t="s">
        <v>258</v>
      </c>
      <c r="D18" s="107"/>
    </row>
    <row r="19" spans="1:10" ht="13.35" customHeight="1">
      <c r="A19" s="24"/>
      <c r="B19" s="24"/>
      <c r="C19" s="40" t="s">
        <v>259</v>
      </c>
      <c r="D19" s="107"/>
    </row>
    <row r="20" spans="1:10" ht="13.35" customHeight="1">
      <c r="A20" s="24"/>
      <c r="B20" s="24"/>
      <c r="C20" s="40" t="s">
        <v>260</v>
      </c>
      <c r="D20" s="107"/>
    </row>
    <row r="21" spans="1:10" ht="13.35" customHeight="1">
      <c r="A21" s="24"/>
      <c r="B21" s="24"/>
      <c r="C21" s="40" t="s">
        <v>260</v>
      </c>
      <c r="D21" s="107"/>
    </row>
    <row r="22" spans="1:10" ht="13.35" customHeight="1">
      <c r="A22" s="24"/>
      <c r="B22" s="24"/>
      <c r="C22" s="40" t="s">
        <v>261</v>
      </c>
      <c r="D22" s="107"/>
    </row>
    <row r="23" spans="1:10" ht="13.35" customHeight="1">
      <c r="A23" s="24"/>
      <c r="B23" s="24"/>
      <c r="C23" s="98" t="s">
        <v>262</v>
      </c>
      <c r="D23" s="98"/>
    </row>
    <row r="24" spans="1:10" ht="13.35" customHeight="1">
      <c r="A24" s="24"/>
      <c r="B24" s="24"/>
      <c r="C24" s="37" t="s">
        <v>459</v>
      </c>
      <c r="D24" s="106"/>
    </row>
    <row r="25" spans="1:10" ht="13.35" customHeight="1">
      <c r="A25" s="24"/>
      <c r="B25" s="24"/>
      <c r="C25" s="37" t="s">
        <v>461</v>
      </c>
      <c r="D25" s="106"/>
    </row>
    <row r="26" spans="1:10" ht="14.1">
      <c r="A26" s="24"/>
      <c r="B26" s="24"/>
      <c r="C26" s="37" t="s">
        <v>462</v>
      </c>
      <c r="D26" s="106"/>
    </row>
    <row r="27" spans="1:10" ht="13.35" customHeight="1">
      <c r="A27" s="24"/>
      <c r="B27" s="24"/>
      <c r="C27" s="37" t="s">
        <v>463</v>
      </c>
      <c r="D27" s="106"/>
    </row>
    <row r="28" spans="1:10" ht="13.35" customHeight="1">
      <c r="A28" s="24"/>
      <c r="B28" s="24"/>
      <c r="C28" s="40" t="s">
        <v>264</v>
      </c>
      <c r="D28" s="107"/>
    </row>
    <row r="29" spans="1:10" ht="13.35" customHeight="1">
      <c r="A29" s="24"/>
      <c r="B29" s="24"/>
      <c r="C29" s="40" t="s">
        <v>265</v>
      </c>
      <c r="D29" s="107"/>
    </row>
    <row r="30" spans="1:10" ht="13.35" customHeight="1">
      <c r="A30" s="24"/>
      <c r="B30" s="24"/>
      <c r="C30" s="40" t="s">
        <v>266</v>
      </c>
      <c r="D30" s="107"/>
    </row>
    <row r="31" spans="1:10" ht="13.35" customHeight="1">
      <c r="A31" s="24"/>
      <c r="B31" s="24"/>
      <c r="C31" s="40" t="s">
        <v>241</v>
      </c>
      <c r="D31" s="107"/>
    </row>
    <row r="32" spans="1:10" ht="13.35" customHeight="1">
      <c r="A32" s="26"/>
      <c r="B32" s="26"/>
      <c r="C32" s="27"/>
      <c r="D32" s="27"/>
      <c r="E32" s="28"/>
      <c r="F32" s="28"/>
      <c r="G32" s="28"/>
      <c r="H32" s="28"/>
      <c r="I32" s="29" t="s">
        <v>409</v>
      </c>
      <c r="J32" s="108" t="s">
        <v>465</v>
      </c>
    </row>
    <row r="33" spans="1:4" ht="13.35" customHeight="1">
      <c r="A33" s="25" t="s">
        <v>267</v>
      </c>
      <c r="B33" s="25"/>
      <c r="C33" s="40" t="s">
        <v>268</v>
      </c>
      <c r="D33" s="107"/>
    </row>
    <row r="34" spans="1:4" ht="13.35" customHeight="1">
      <c r="A34" s="25"/>
      <c r="B34" s="25"/>
      <c r="C34" s="37" t="s">
        <v>269</v>
      </c>
      <c r="D34" s="106"/>
    </row>
    <row r="35" spans="1:4" ht="27.95">
      <c r="A35" s="25"/>
      <c r="B35" s="25"/>
      <c r="C35" s="37" t="s">
        <v>271</v>
      </c>
      <c r="D35" s="106"/>
    </row>
    <row r="36" spans="1:4" ht="13.35" customHeight="1">
      <c r="A36" s="25"/>
      <c r="B36" s="25"/>
      <c r="C36" s="99" t="s">
        <v>272</v>
      </c>
      <c r="D36" s="99"/>
    </row>
    <row r="37" spans="1:4" ht="13.35" customHeight="1">
      <c r="A37" s="25"/>
      <c r="B37" s="25"/>
      <c r="C37" s="37" t="s">
        <v>456</v>
      </c>
      <c r="D37" s="106"/>
    </row>
    <row r="38" spans="1:4" ht="13.35" customHeight="1">
      <c r="A38" s="25"/>
      <c r="B38" s="25"/>
      <c r="C38" s="37" t="s">
        <v>457</v>
      </c>
      <c r="D38" s="106"/>
    </row>
    <row r="39" spans="1:4" ht="13.35" customHeight="1">
      <c r="A39" s="25"/>
      <c r="B39" s="25"/>
      <c r="C39" s="98" t="s">
        <v>273</v>
      </c>
      <c r="D39" s="98"/>
    </row>
    <row r="40" spans="1:4" ht="13.35" customHeight="1">
      <c r="A40" s="25"/>
      <c r="B40" s="25"/>
      <c r="C40" s="37" t="s">
        <v>466</v>
      </c>
      <c r="D40" s="106"/>
    </row>
    <row r="41" spans="1:4" ht="13.35" customHeight="1">
      <c r="A41" s="25"/>
      <c r="B41" s="25"/>
      <c r="C41" s="37" t="s">
        <v>461</v>
      </c>
      <c r="D41" s="106"/>
    </row>
    <row r="42" spans="1:4" ht="14.1">
      <c r="A42" s="25"/>
      <c r="B42" s="25"/>
      <c r="C42" s="37" t="s">
        <v>462</v>
      </c>
      <c r="D42" s="106"/>
    </row>
    <row r="43" spans="1:4" ht="13.35" customHeight="1">
      <c r="A43" s="25"/>
      <c r="B43" s="25"/>
      <c r="C43" s="37" t="s">
        <v>463</v>
      </c>
      <c r="D43" s="106"/>
    </row>
    <row r="44" spans="1:4" ht="13.35" customHeight="1">
      <c r="A44" s="25"/>
      <c r="B44" s="25"/>
      <c r="C44" s="40" t="s">
        <v>467</v>
      </c>
      <c r="D44" s="107"/>
    </row>
    <row r="45" spans="1:4" ht="13.35" customHeight="1">
      <c r="A45" s="25"/>
      <c r="B45" s="25"/>
      <c r="C45" s="40" t="s">
        <v>257</v>
      </c>
      <c r="D45" s="107"/>
    </row>
    <row r="46" spans="1:4" ht="27.95">
      <c r="A46" s="25"/>
      <c r="B46" s="25"/>
      <c r="C46" s="37" t="s">
        <v>276</v>
      </c>
      <c r="D46" s="106"/>
    </row>
    <row r="47" spans="1:4" ht="27.95">
      <c r="A47" s="25"/>
      <c r="B47" s="25"/>
      <c r="C47" s="37" t="s">
        <v>279</v>
      </c>
      <c r="D47" s="106"/>
    </row>
    <row r="48" spans="1:4" ht="13.35" customHeight="1">
      <c r="A48" s="25"/>
      <c r="B48" s="25"/>
      <c r="C48" s="37" t="s">
        <v>468</v>
      </c>
      <c r="D48" s="106"/>
    </row>
    <row r="49" spans="1:10" ht="13.35" customHeight="1">
      <c r="A49" s="25"/>
      <c r="B49" s="25"/>
      <c r="C49" s="37" t="s">
        <v>281</v>
      </c>
      <c r="D49" s="106"/>
    </row>
    <row r="50" spans="1:10" ht="13.35" customHeight="1">
      <c r="A50" s="26"/>
      <c r="B50" s="26"/>
      <c r="C50" s="27"/>
      <c r="D50" s="27"/>
      <c r="E50" s="28"/>
      <c r="F50" s="28"/>
      <c r="G50" s="28"/>
      <c r="H50" s="28"/>
      <c r="I50" s="29" t="s">
        <v>409</v>
      </c>
      <c r="J50" s="108" t="s">
        <v>465</v>
      </c>
    </row>
    <row r="51" spans="1:10" ht="13.35" customHeight="1">
      <c r="A51" s="30" t="s">
        <v>283</v>
      </c>
      <c r="B51" s="30"/>
      <c r="C51" s="40" t="s">
        <v>284</v>
      </c>
      <c r="D51" s="107"/>
    </row>
    <row r="52" spans="1:10" ht="13.35" customHeight="1">
      <c r="A52" s="30"/>
      <c r="B52" s="30"/>
      <c r="C52" s="37" t="s">
        <v>285</v>
      </c>
      <c r="D52" s="106"/>
    </row>
    <row r="53" spans="1:10" ht="13.35" customHeight="1">
      <c r="A53" s="30"/>
      <c r="B53" s="30"/>
      <c r="C53" s="37" t="s">
        <v>271</v>
      </c>
      <c r="D53" s="106"/>
    </row>
    <row r="54" spans="1:10" ht="14.1">
      <c r="A54" s="30"/>
      <c r="B54" s="30"/>
      <c r="C54" s="37" t="s">
        <v>469</v>
      </c>
      <c r="D54" s="106"/>
    </row>
    <row r="55" spans="1:10" ht="13.35" customHeight="1">
      <c r="A55" s="30"/>
      <c r="B55" s="30"/>
      <c r="C55" s="37" t="s">
        <v>249</v>
      </c>
      <c r="D55" s="106"/>
    </row>
    <row r="56" spans="1:10" ht="13.35" customHeight="1">
      <c r="A56" s="30"/>
      <c r="B56" s="30"/>
      <c r="C56" s="37" t="s">
        <v>250</v>
      </c>
      <c r="D56" s="106"/>
    </row>
    <row r="57" spans="1:10" ht="13.35" customHeight="1">
      <c r="A57" s="30"/>
      <c r="B57" s="30"/>
      <c r="C57" s="40" t="s">
        <v>287</v>
      </c>
      <c r="D57" s="107"/>
    </row>
    <row r="58" spans="1:10" ht="13.35" customHeight="1">
      <c r="A58" s="30"/>
      <c r="B58" s="30"/>
      <c r="C58" s="37" t="s">
        <v>288</v>
      </c>
      <c r="D58" s="106"/>
    </row>
    <row r="59" spans="1:10" ht="13.35" customHeight="1">
      <c r="A59" s="30"/>
      <c r="B59" s="30"/>
      <c r="C59" s="37" t="s">
        <v>253</v>
      </c>
      <c r="D59" s="106"/>
    </row>
    <row r="60" spans="1:10" ht="13.35" customHeight="1">
      <c r="A60" s="30"/>
      <c r="B60" s="30"/>
      <c r="C60" s="37" t="s">
        <v>470</v>
      </c>
      <c r="D60" s="106"/>
    </row>
    <row r="61" spans="1:10" ht="13.35" customHeight="1">
      <c r="A61" s="30"/>
      <c r="B61" s="30"/>
      <c r="C61" s="37" t="s">
        <v>255</v>
      </c>
      <c r="D61" s="106"/>
    </row>
    <row r="62" spans="1:10" ht="13.35" customHeight="1">
      <c r="A62" s="30"/>
      <c r="B62" s="30"/>
      <c r="C62" s="40" t="s">
        <v>471</v>
      </c>
      <c r="D62" s="107"/>
    </row>
    <row r="63" spans="1:10" ht="13.35" customHeight="1">
      <c r="A63" s="30"/>
      <c r="B63" s="30"/>
      <c r="C63" s="40" t="s">
        <v>257</v>
      </c>
      <c r="D63" s="107"/>
    </row>
    <row r="64" spans="1:10" ht="13.35" customHeight="1">
      <c r="A64" s="30"/>
      <c r="B64" s="30"/>
      <c r="C64" s="37" t="s">
        <v>290</v>
      </c>
      <c r="D64" s="106"/>
    </row>
    <row r="65" spans="1:10" ht="13.35" customHeight="1">
      <c r="A65" s="30"/>
      <c r="B65" s="30"/>
      <c r="C65" s="37" t="s">
        <v>472</v>
      </c>
      <c r="D65" s="106"/>
    </row>
    <row r="66" spans="1:10" ht="13.35" customHeight="1">
      <c r="A66" s="30"/>
      <c r="B66" s="30"/>
      <c r="C66" s="37" t="s">
        <v>294</v>
      </c>
      <c r="D66" s="106"/>
    </row>
    <row r="67" spans="1:10" ht="13.35" customHeight="1">
      <c r="A67" s="30"/>
      <c r="B67" s="30"/>
      <c r="C67" s="37" t="s">
        <v>295</v>
      </c>
      <c r="D67" s="106"/>
    </row>
    <row r="68" spans="1:10" ht="13.35" customHeight="1">
      <c r="A68" s="30"/>
      <c r="B68" s="30"/>
      <c r="C68" s="37" t="s">
        <v>296</v>
      </c>
      <c r="D68" s="106"/>
    </row>
    <row r="69" spans="1:10" ht="13.35" customHeight="1">
      <c r="A69" s="26"/>
      <c r="B69" s="26"/>
      <c r="C69" s="27"/>
      <c r="D69" s="27"/>
      <c r="E69" s="28"/>
      <c r="F69" s="28"/>
      <c r="G69" s="28"/>
      <c r="H69" s="28"/>
      <c r="I69" s="29" t="s">
        <v>409</v>
      </c>
      <c r="J69" s="108" t="s">
        <v>465</v>
      </c>
    </row>
    <row r="70" spans="1:10" ht="14.1">
      <c r="A70" s="52" t="s">
        <v>297</v>
      </c>
      <c r="B70" s="52"/>
      <c r="C70" s="40" t="s">
        <v>298</v>
      </c>
      <c r="D70" s="40"/>
    </row>
    <row r="71" spans="1:10" ht="24.75" customHeight="1">
      <c r="A71" s="53"/>
      <c r="B71" s="53"/>
      <c r="C71" s="37" t="s">
        <v>299</v>
      </c>
      <c r="D71" s="37"/>
    </row>
    <row r="72" spans="1:10" ht="27.95">
      <c r="A72" s="53"/>
      <c r="B72" s="53"/>
      <c r="C72" s="37" t="s">
        <v>300</v>
      </c>
      <c r="D72" s="37"/>
    </row>
    <row r="73" spans="1:10" ht="14.1">
      <c r="A73" s="53"/>
      <c r="B73" s="53"/>
      <c r="C73" s="37" t="s">
        <v>301</v>
      </c>
      <c r="D73" s="37"/>
    </row>
    <row r="74" spans="1:10" ht="14.1">
      <c r="A74" s="53"/>
      <c r="B74" s="53"/>
      <c r="C74" s="37" t="s">
        <v>249</v>
      </c>
      <c r="D74" s="37"/>
    </row>
    <row r="75" spans="1:10" ht="14.1">
      <c r="A75" s="53"/>
      <c r="B75" s="53"/>
      <c r="C75" s="37" t="s">
        <v>250</v>
      </c>
      <c r="D75" s="37"/>
    </row>
    <row r="76" spans="1:10" ht="14.1">
      <c r="A76" s="53"/>
      <c r="B76" s="53"/>
      <c r="C76" s="40" t="s">
        <v>302</v>
      </c>
      <c r="D76" s="40"/>
    </row>
    <row r="77" spans="1:10" ht="14.1">
      <c r="A77" s="53"/>
      <c r="B77" s="53"/>
      <c r="C77" s="37" t="s">
        <v>303</v>
      </c>
      <c r="D77" s="37"/>
    </row>
    <row r="78" spans="1:10" ht="14.1">
      <c r="A78" s="53"/>
      <c r="B78" s="53"/>
      <c r="C78" s="37" t="s">
        <v>253</v>
      </c>
      <c r="D78" s="37"/>
    </row>
    <row r="79" spans="1:10" ht="14.1">
      <c r="A79" s="53"/>
      <c r="B79" s="53"/>
      <c r="C79" s="37" t="s">
        <v>470</v>
      </c>
      <c r="D79" s="37"/>
    </row>
    <row r="80" spans="1:10" ht="14.1">
      <c r="A80" s="53"/>
      <c r="B80" s="53"/>
      <c r="C80" s="37" t="s">
        <v>255</v>
      </c>
      <c r="D80" s="37"/>
    </row>
    <row r="81" spans="1:10" ht="14.1">
      <c r="A81" s="53"/>
      <c r="B81" s="53"/>
      <c r="C81" s="40" t="s">
        <v>473</v>
      </c>
      <c r="D81" s="40"/>
    </row>
    <row r="82" spans="1:10" ht="14.1">
      <c r="A82" s="53"/>
      <c r="B82" s="53"/>
      <c r="C82" s="40" t="s">
        <v>257</v>
      </c>
      <c r="D82" s="40"/>
    </row>
    <row r="83" spans="1:10" ht="14.1">
      <c r="A83" s="53"/>
      <c r="B83" s="53"/>
      <c r="C83" s="37" t="s">
        <v>474</v>
      </c>
      <c r="D83" s="37"/>
    </row>
    <row r="84" spans="1:10" ht="14.1">
      <c r="A84" s="53"/>
      <c r="B84" s="53"/>
      <c r="C84" s="37" t="s">
        <v>307</v>
      </c>
      <c r="D84" s="37"/>
    </row>
    <row r="85" spans="1:10" ht="13.35" customHeight="1">
      <c r="A85" s="26"/>
      <c r="B85" s="26"/>
      <c r="C85" s="27"/>
      <c r="D85" s="27"/>
      <c r="E85" s="28"/>
      <c r="F85" s="28"/>
      <c r="G85" s="28"/>
      <c r="H85" s="28"/>
      <c r="I85" s="29" t="s">
        <v>409</v>
      </c>
      <c r="J85" s="108" t="s">
        <v>465</v>
      </c>
    </row>
    <row r="86" spans="1:10" ht="27.95">
      <c r="A86" s="43" t="s">
        <v>310</v>
      </c>
      <c r="B86" s="43"/>
      <c r="C86" s="40" t="s">
        <v>311</v>
      </c>
      <c r="D86" s="40"/>
    </row>
    <row r="87" spans="1:10" ht="14.1">
      <c r="A87" s="44"/>
      <c r="B87" s="44"/>
      <c r="C87" s="37" t="s">
        <v>312</v>
      </c>
      <c r="D87" s="37"/>
    </row>
    <row r="88" spans="1:10" ht="27.95">
      <c r="A88" s="44"/>
      <c r="B88" s="44"/>
      <c r="C88" s="37" t="s">
        <v>313</v>
      </c>
      <c r="D88" s="37"/>
    </row>
    <row r="89" spans="1:10" ht="14.1">
      <c r="A89" s="44"/>
      <c r="B89" s="44"/>
      <c r="C89" s="37" t="s">
        <v>316</v>
      </c>
      <c r="D89" s="37"/>
    </row>
    <row r="90" spans="1:10" ht="14.1">
      <c r="A90" s="44"/>
      <c r="B90" s="44"/>
      <c r="C90" s="37" t="s">
        <v>249</v>
      </c>
      <c r="D90" s="37"/>
    </row>
    <row r="91" spans="1:10" ht="14.1">
      <c r="A91" s="44"/>
      <c r="B91" s="44"/>
      <c r="C91" s="37" t="s">
        <v>250</v>
      </c>
      <c r="D91" s="37"/>
    </row>
    <row r="92" spans="1:10" ht="14.1">
      <c r="A92" s="44"/>
      <c r="B92" s="44"/>
      <c r="C92" s="40" t="s">
        <v>317</v>
      </c>
      <c r="D92" s="40"/>
    </row>
    <row r="93" spans="1:10" ht="14.1">
      <c r="A93" s="44"/>
      <c r="B93" s="44"/>
      <c r="C93" s="37" t="s">
        <v>318</v>
      </c>
      <c r="D93" s="37"/>
    </row>
    <row r="94" spans="1:10" ht="14.1">
      <c r="A94" s="44"/>
      <c r="B94" s="44"/>
      <c r="C94" s="37" t="s">
        <v>253</v>
      </c>
      <c r="D94" s="37"/>
    </row>
    <row r="95" spans="1:10" ht="14.1">
      <c r="A95" s="44"/>
      <c r="B95" s="44"/>
      <c r="C95" s="37" t="s">
        <v>470</v>
      </c>
      <c r="D95" s="37"/>
    </row>
    <row r="96" spans="1:10" ht="14.1">
      <c r="A96" s="44"/>
      <c r="B96" s="44"/>
      <c r="C96" s="37" t="s">
        <v>255</v>
      </c>
      <c r="D96" s="37"/>
    </row>
    <row r="97" spans="1:10" ht="14.1">
      <c r="A97" s="44"/>
      <c r="B97" s="44"/>
      <c r="C97" s="40" t="s">
        <v>475</v>
      </c>
      <c r="D97" s="40"/>
    </row>
    <row r="98" spans="1:10" ht="14.1">
      <c r="A98" s="44"/>
      <c r="B98" s="44"/>
      <c r="C98" s="40" t="s">
        <v>257</v>
      </c>
      <c r="D98" s="40"/>
    </row>
    <row r="99" spans="1:10" ht="27.95">
      <c r="A99" s="44"/>
      <c r="B99" s="44"/>
      <c r="C99" s="37" t="s">
        <v>320</v>
      </c>
      <c r="D99" s="37"/>
    </row>
    <row r="100" spans="1:10" ht="14.1">
      <c r="A100" s="44"/>
      <c r="B100" s="44"/>
      <c r="C100" s="37" t="s">
        <v>322</v>
      </c>
      <c r="D100" s="37"/>
    </row>
    <row r="101" spans="1:10" ht="14.1">
      <c r="A101" s="44"/>
      <c r="B101" s="44"/>
      <c r="C101" s="37" t="s">
        <v>325</v>
      </c>
      <c r="D101" s="37"/>
    </row>
    <row r="102" spans="1:10" ht="14.1">
      <c r="A102" s="44"/>
      <c r="B102" s="44"/>
      <c r="C102" s="37" t="s">
        <v>326</v>
      </c>
      <c r="D102" s="37"/>
    </row>
    <row r="103" spans="1:10" ht="27.95">
      <c r="A103" s="44"/>
      <c r="B103" s="44"/>
      <c r="C103" s="37" t="s">
        <v>327</v>
      </c>
      <c r="D103" s="37"/>
    </row>
    <row r="104" spans="1:10" ht="14.1">
      <c r="A104" s="44"/>
      <c r="B104" s="44"/>
      <c r="C104" s="37" t="s">
        <v>328</v>
      </c>
      <c r="D104" s="37"/>
    </row>
    <row r="105" spans="1:10" ht="14.1">
      <c r="A105" s="44"/>
      <c r="B105" s="44"/>
      <c r="C105" s="37" t="s">
        <v>329</v>
      </c>
      <c r="D105" s="37"/>
    </row>
    <row r="106" spans="1:10" ht="14.1">
      <c r="A106" s="44"/>
      <c r="B106" s="44"/>
      <c r="C106" s="37" t="s">
        <v>330</v>
      </c>
      <c r="D106" s="37"/>
    </row>
    <row r="107" spans="1:10" ht="13.35" customHeight="1">
      <c r="A107" s="26"/>
      <c r="B107" s="26"/>
      <c r="C107" s="27"/>
      <c r="D107" s="27"/>
      <c r="E107" s="28"/>
      <c r="F107" s="28"/>
      <c r="G107" s="28"/>
      <c r="H107" s="28"/>
      <c r="I107" s="29" t="s">
        <v>409</v>
      </c>
      <c r="J107" s="108" t="s">
        <v>465</v>
      </c>
    </row>
    <row r="108" spans="1:10" ht="14.1">
      <c r="A108" s="45" t="s">
        <v>331</v>
      </c>
      <c r="B108" s="45"/>
      <c r="C108" s="40" t="s">
        <v>332</v>
      </c>
      <c r="D108" s="40"/>
    </row>
    <row r="109" spans="1:10" ht="14.1">
      <c r="A109" s="46"/>
      <c r="B109" s="46"/>
      <c r="C109" s="37" t="s">
        <v>333</v>
      </c>
      <c r="D109" s="37"/>
    </row>
    <row r="110" spans="1:10" ht="27.95">
      <c r="A110" s="46"/>
      <c r="B110" s="46"/>
      <c r="C110" s="37" t="s">
        <v>334</v>
      </c>
      <c r="D110" s="37"/>
    </row>
    <row r="111" spans="1:10" ht="14.1">
      <c r="A111" s="46"/>
      <c r="B111" s="46"/>
      <c r="C111" s="37" t="s">
        <v>335</v>
      </c>
      <c r="D111" s="37"/>
    </row>
    <row r="112" spans="1:10" ht="14.1">
      <c r="A112" s="46"/>
      <c r="B112" s="46"/>
      <c r="C112" s="37" t="s">
        <v>249</v>
      </c>
      <c r="D112" s="37"/>
    </row>
    <row r="113" spans="1:10" ht="14.1">
      <c r="A113" s="46"/>
      <c r="B113" s="46"/>
      <c r="C113" s="37" t="s">
        <v>250</v>
      </c>
      <c r="D113" s="37"/>
    </row>
    <row r="114" spans="1:10" ht="14.1">
      <c r="A114" s="46"/>
      <c r="B114" s="46"/>
      <c r="C114" s="40" t="s">
        <v>336</v>
      </c>
      <c r="D114" s="40"/>
    </row>
    <row r="115" spans="1:10" ht="14.1">
      <c r="A115" s="46"/>
      <c r="B115" s="46"/>
      <c r="C115" s="37" t="s">
        <v>337</v>
      </c>
      <c r="D115" s="37"/>
    </row>
    <row r="116" spans="1:10" ht="14.1">
      <c r="A116" s="46"/>
      <c r="B116" s="46"/>
      <c r="C116" s="37" t="s">
        <v>253</v>
      </c>
      <c r="D116" s="37"/>
    </row>
    <row r="117" spans="1:10" ht="14.1">
      <c r="A117" s="46"/>
      <c r="B117" s="46"/>
      <c r="C117" s="37" t="s">
        <v>470</v>
      </c>
      <c r="D117" s="37"/>
    </row>
    <row r="118" spans="1:10" ht="14.1">
      <c r="A118" s="46"/>
      <c r="B118" s="46"/>
      <c r="C118" s="37" t="s">
        <v>255</v>
      </c>
      <c r="D118" s="37"/>
    </row>
    <row r="119" spans="1:10" ht="14.1">
      <c r="A119" s="46"/>
      <c r="B119" s="46"/>
      <c r="C119" s="40" t="s">
        <v>476</v>
      </c>
      <c r="D119" s="40"/>
    </row>
    <row r="120" spans="1:10" ht="14.1">
      <c r="A120" s="46"/>
      <c r="B120" s="46"/>
      <c r="C120" s="40" t="s">
        <v>257</v>
      </c>
      <c r="D120" s="40"/>
    </row>
    <row r="121" spans="1:10" ht="14.1">
      <c r="A121" s="46"/>
      <c r="B121" s="46"/>
      <c r="C121" s="40" t="s">
        <v>477</v>
      </c>
      <c r="D121" s="40"/>
    </row>
    <row r="122" spans="1:10" ht="14.1">
      <c r="A122" s="46"/>
      <c r="B122" s="46"/>
      <c r="C122" s="40" t="s">
        <v>342</v>
      </c>
      <c r="D122" s="40"/>
    </row>
    <row r="123" spans="1:10" ht="14.1">
      <c r="A123" s="46"/>
      <c r="B123" s="46"/>
      <c r="C123" s="40" t="s">
        <v>344</v>
      </c>
      <c r="D123" s="40"/>
    </row>
    <row r="124" spans="1:10" ht="14.1">
      <c r="A124" s="46"/>
      <c r="B124" s="46"/>
      <c r="C124" s="40" t="s">
        <v>345</v>
      </c>
      <c r="D124" s="40"/>
    </row>
    <row r="125" spans="1:10" ht="13.35" customHeight="1">
      <c r="A125" s="26"/>
      <c r="B125" s="26"/>
      <c r="C125" s="27"/>
      <c r="D125" s="27"/>
      <c r="E125" s="28"/>
      <c r="F125" s="28"/>
      <c r="G125" s="28"/>
      <c r="H125" s="28"/>
      <c r="I125" s="29" t="s">
        <v>409</v>
      </c>
      <c r="J125" s="108" t="s">
        <v>465</v>
      </c>
    </row>
    <row r="126" spans="1:10" ht="14.1">
      <c r="A126" s="47" t="s">
        <v>346</v>
      </c>
      <c r="B126" s="47"/>
      <c r="C126" s="40" t="s">
        <v>347</v>
      </c>
      <c r="D126" s="40"/>
    </row>
    <row r="127" spans="1:10" ht="14.1">
      <c r="A127" s="48"/>
      <c r="B127" s="48"/>
      <c r="C127" s="37" t="s">
        <v>348</v>
      </c>
      <c r="D127" s="37"/>
    </row>
    <row r="128" spans="1:10" ht="27.95">
      <c r="A128" s="48"/>
      <c r="B128" s="48"/>
      <c r="C128" s="37" t="s">
        <v>349</v>
      </c>
      <c r="D128" s="37"/>
    </row>
    <row r="129" spans="1:10" ht="14.1">
      <c r="A129" s="48"/>
      <c r="B129" s="48"/>
      <c r="C129" s="37" t="s">
        <v>350</v>
      </c>
      <c r="D129" s="37"/>
    </row>
    <row r="130" spans="1:10" ht="14.1">
      <c r="A130" s="48"/>
      <c r="B130" s="48"/>
      <c r="C130" s="37" t="s">
        <v>456</v>
      </c>
      <c r="D130" s="37"/>
    </row>
    <row r="131" spans="1:10" ht="14.1">
      <c r="A131" s="48"/>
      <c r="B131" s="48"/>
      <c r="C131" s="37" t="s">
        <v>457</v>
      </c>
      <c r="D131" s="37"/>
    </row>
    <row r="132" spans="1:10" ht="14.1">
      <c r="A132" s="48"/>
      <c r="B132" s="48"/>
      <c r="C132" s="40" t="s">
        <v>351</v>
      </c>
      <c r="D132" s="40"/>
    </row>
    <row r="133" spans="1:10" ht="14.1">
      <c r="A133" s="48"/>
      <c r="B133" s="48"/>
      <c r="C133" s="37" t="s">
        <v>478</v>
      </c>
      <c r="D133" s="37"/>
    </row>
    <row r="134" spans="1:10" ht="14.1">
      <c r="A134" s="48"/>
      <c r="B134" s="48"/>
      <c r="C134" s="37" t="s">
        <v>461</v>
      </c>
      <c r="D134" s="37"/>
    </row>
    <row r="135" spans="1:10" ht="14.1">
      <c r="A135" s="48"/>
      <c r="B135" s="48"/>
      <c r="C135" s="37" t="s">
        <v>462</v>
      </c>
      <c r="D135" s="37"/>
    </row>
    <row r="136" spans="1:10" ht="14.1">
      <c r="A136" s="48"/>
      <c r="B136" s="48"/>
      <c r="C136" s="37" t="s">
        <v>463</v>
      </c>
      <c r="D136" s="37"/>
    </row>
    <row r="137" spans="1:10" ht="14.1">
      <c r="A137" s="48"/>
      <c r="B137" s="48"/>
      <c r="C137" s="40" t="s">
        <v>479</v>
      </c>
      <c r="D137" s="40"/>
    </row>
    <row r="138" spans="1:10" ht="14.1">
      <c r="A138" s="48"/>
      <c r="B138" s="48"/>
      <c r="C138" s="40" t="s">
        <v>257</v>
      </c>
      <c r="D138" s="40"/>
    </row>
    <row r="139" spans="1:10" ht="14.1">
      <c r="A139" s="48"/>
      <c r="B139" s="48"/>
      <c r="C139" s="37" t="s">
        <v>353</v>
      </c>
      <c r="D139" s="37"/>
    </row>
    <row r="140" spans="1:10" ht="15.95">
      <c r="A140" s="26"/>
      <c r="B140" s="26"/>
      <c r="C140" s="27"/>
      <c r="D140" s="27"/>
      <c r="E140" s="28"/>
      <c r="F140" s="28"/>
      <c r="G140" s="28"/>
      <c r="H140" s="28"/>
      <c r="I140" s="29" t="s">
        <v>409</v>
      </c>
      <c r="J140" s="108" t="s">
        <v>465</v>
      </c>
    </row>
    <row r="141" spans="1:10" ht="27.95">
      <c r="A141" s="49" t="s">
        <v>354</v>
      </c>
      <c r="B141" s="165">
        <v>1</v>
      </c>
      <c r="C141" s="40" t="s">
        <v>355</v>
      </c>
      <c r="D141" s="103"/>
      <c r="E141" s="68"/>
      <c r="F141" s="68"/>
      <c r="G141" s="68"/>
      <c r="H141" s="68">
        <f>AVERAGE(H142:H152)</f>
        <v>6.25</v>
      </c>
      <c r="I141" s="135">
        <f>1/($B$166-3)</f>
        <v>0.16666666666666666</v>
      </c>
      <c r="J141" s="120" t="s">
        <v>480</v>
      </c>
    </row>
    <row r="142" spans="1:10" ht="14.1">
      <c r="A142" s="49"/>
      <c r="B142" s="165"/>
      <c r="C142" s="100" t="s">
        <v>481</v>
      </c>
      <c r="D142" s="104" t="s">
        <v>399</v>
      </c>
      <c r="E142" s="68">
        <v>25</v>
      </c>
      <c r="F142" s="68">
        <v>0</v>
      </c>
      <c r="G142" s="68">
        <v>100</v>
      </c>
      <c r="H142" s="68">
        <f>((E142-F142)/(G142-F142))*100</f>
        <v>25</v>
      </c>
      <c r="I142" s="68"/>
    </row>
    <row r="143" spans="1:10" ht="14.1">
      <c r="A143" s="49"/>
      <c r="B143" s="165"/>
      <c r="C143" s="100" t="s">
        <v>482</v>
      </c>
      <c r="D143" s="104" t="s">
        <v>399</v>
      </c>
      <c r="E143" s="68"/>
      <c r="F143" s="68"/>
      <c r="G143" s="68"/>
      <c r="H143" s="68"/>
      <c r="I143" s="68"/>
    </row>
    <row r="144" spans="1:10" ht="14.1">
      <c r="A144" s="49"/>
      <c r="B144" s="165"/>
      <c r="C144" s="101" t="s">
        <v>483</v>
      </c>
      <c r="D144" s="104"/>
      <c r="E144" s="68">
        <v>25</v>
      </c>
      <c r="F144" s="68">
        <v>0</v>
      </c>
      <c r="G144" s="68">
        <v>100</v>
      </c>
      <c r="H144" s="68">
        <f t="shared" ref="H144:H166" si="0">((E144-F144)/(G144-F144))*100</f>
        <v>25</v>
      </c>
      <c r="I144" s="68"/>
    </row>
    <row r="145" spans="1:10" ht="14.1">
      <c r="A145" s="49"/>
      <c r="B145" s="165"/>
      <c r="C145" s="101" t="s">
        <v>484</v>
      </c>
      <c r="D145" s="104"/>
      <c r="E145" s="68">
        <v>0</v>
      </c>
      <c r="F145" s="68">
        <v>0</v>
      </c>
      <c r="G145" s="68">
        <v>100</v>
      </c>
      <c r="H145" s="68">
        <f t="shared" si="0"/>
        <v>0</v>
      </c>
      <c r="I145" s="68"/>
    </row>
    <row r="146" spans="1:10" ht="14.1">
      <c r="A146" s="49"/>
      <c r="B146" s="165"/>
      <c r="C146" s="101" t="s">
        <v>485</v>
      </c>
      <c r="D146" s="104"/>
      <c r="E146" s="68">
        <v>0</v>
      </c>
      <c r="F146" s="68">
        <v>0</v>
      </c>
      <c r="G146" s="68">
        <v>100</v>
      </c>
      <c r="H146" s="68">
        <f t="shared" si="0"/>
        <v>0</v>
      </c>
      <c r="I146" s="68"/>
    </row>
    <row r="147" spans="1:10" ht="27.95">
      <c r="A147" s="49"/>
      <c r="B147" s="165"/>
      <c r="C147" s="100" t="s">
        <v>486</v>
      </c>
      <c r="D147" s="104" t="s">
        <v>399</v>
      </c>
      <c r="E147" s="68"/>
      <c r="F147" s="68"/>
      <c r="G147" s="68"/>
      <c r="H147" s="68"/>
      <c r="I147" s="68"/>
    </row>
    <row r="148" spans="1:10" ht="14.1">
      <c r="A148" s="49"/>
      <c r="B148" s="165"/>
      <c r="C148" s="101" t="s">
        <v>487</v>
      </c>
      <c r="D148" s="104"/>
      <c r="E148" s="68">
        <v>0</v>
      </c>
      <c r="F148" s="68">
        <v>0</v>
      </c>
      <c r="G148" s="68">
        <v>100</v>
      </c>
      <c r="H148" s="68">
        <f t="shared" si="0"/>
        <v>0</v>
      </c>
      <c r="I148" s="68"/>
    </row>
    <row r="149" spans="1:10" ht="14.1">
      <c r="A149" s="49"/>
      <c r="B149" s="165"/>
      <c r="C149" s="101" t="s">
        <v>488</v>
      </c>
      <c r="D149" s="104"/>
      <c r="E149" s="68">
        <v>0</v>
      </c>
      <c r="F149" s="68">
        <v>0</v>
      </c>
      <c r="G149" s="68">
        <v>100</v>
      </c>
      <c r="H149" s="68">
        <f t="shared" si="0"/>
        <v>0</v>
      </c>
      <c r="I149" s="68"/>
    </row>
    <row r="150" spans="1:10" ht="27.95">
      <c r="A150" s="49"/>
      <c r="B150" s="165"/>
      <c r="C150" s="100" t="s">
        <v>489</v>
      </c>
      <c r="D150" s="104" t="s">
        <v>399</v>
      </c>
      <c r="E150" s="68"/>
      <c r="F150" s="68"/>
      <c r="G150" s="68"/>
      <c r="H150" s="68"/>
      <c r="I150" s="68"/>
    </row>
    <row r="151" spans="1:10" ht="14.1">
      <c r="A151" s="49"/>
      <c r="B151" s="165"/>
      <c r="C151" s="101" t="s">
        <v>490</v>
      </c>
      <c r="D151" s="104"/>
      <c r="E151" s="68">
        <v>0</v>
      </c>
      <c r="F151" s="68">
        <v>0</v>
      </c>
      <c r="G151" s="68">
        <v>100</v>
      </c>
      <c r="H151" s="68">
        <f t="shared" si="0"/>
        <v>0</v>
      </c>
      <c r="I151" s="68"/>
    </row>
    <row r="152" spans="1:10" ht="14.1">
      <c r="A152" s="49"/>
      <c r="B152" s="165"/>
      <c r="C152" s="101" t="s">
        <v>491</v>
      </c>
      <c r="D152" s="104"/>
      <c r="E152" s="68">
        <v>0</v>
      </c>
      <c r="F152" s="68">
        <v>0</v>
      </c>
      <c r="G152" s="68">
        <v>100</v>
      </c>
      <c r="H152" s="68">
        <f t="shared" si="0"/>
        <v>0</v>
      </c>
      <c r="I152" s="68"/>
    </row>
    <row r="153" spans="1:10" ht="27.95">
      <c r="A153" s="50"/>
      <c r="B153" s="50">
        <f>B141+1</f>
        <v>2</v>
      </c>
      <c r="C153" s="37" t="s">
        <v>492</v>
      </c>
      <c r="D153" s="103" t="s">
        <v>493</v>
      </c>
      <c r="E153" s="68">
        <v>0</v>
      </c>
      <c r="F153" s="68">
        <v>0</v>
      </c>
      <c r="G153" s="68">
        <v>50</v>
      </c>
      <c r="H153" s="68">
        <f t="shared" si="0"/>
        <v>0</v>
      </c>
      <c r="I153" s="135">
        <f>1/($B$166-3)</f>
        <v>0.16666666666666666</v>
      </c>
    </row>
    <row r="154" spans="1:10" ht="14.1">
      <c r="A154" s="50"/>
      <c r="B154" s="166">
        <f>B153+1</f>
        <v>3</v>
      </c>
      <c r="C154" s="37" t="s">
        <v>357</v>
      </c>
      <c r="D154" s="103"/>
      <c r="E154" s="68"/>
      <c r="F154" s="68"/>
      <c r="G154" s="68"/>
      <c r="H154" s="68">
        <f>AVERAGE(H155:H156)</f>
        <v>0</v>
      </c>
      <c r="I154" s="135">
        <f>1/($B$166-3)</f>
        <v>0.16666666666666666</v>
      </c>
    </row>
    <row r="155" spans="1:10" ht="14.1">
      <c r="A155" s="50"/>
      <c r="B155" s="166"/>
      <c r="C155" s="102" t="s">
        <v>456</v>
      </c>
      <c r="D155" s="104" t="s">
        <v>391</v>
      </c>
      <c r="E155" s="68">
        <v>0</v>
      </c>
      <c r="F155" s="68">
        <v>0</v>
      </c>
      <c r="G155" s="68">
        <v>1</v>
      </c>
      <c r="H155" s="68">
        <f t="shared" si="0"/>
        <v>0</v>
      </c>
      <c r="I155" s="68"/>
    </row>
    <row r="156" spans="1:10" ht="14.1">
      <c r="A156" s="50"/>
      <c r="B156" s="166"/>
      <c r="C156" s="102" t="s">
        <v>457</v>
      </c>
      <c r="D156" s="104" t="s">
        <v>391</v>
      </c>
      <c r="E156" s="68">
        <v>0</v>
      </c>
      <c r="F156" s="68">
        <v>0</v>
      </c>
      <c r="G156" s="68">
        <v>5</v>
      </c>
      <c r="H156" s="68">
        <f t="shared" si="0"/>
        <v>0</v>
      </c>
      <c r="I156" s="68"/>
    </row>
    <row r="157" spans="1:10" ht="14.1">
      <c r="A157" s="50"/>
      <c r="B157" s="166">
        <f>B154+1</f>
        <v>4</v>
      </c>
      <c r="C157" s="40" t="s">
        <v>358</v>
      </c>
      <c r="D157" s="103"/>
      <c r="E157" s="68"/>
      <c r="F157" s="68"/>
      <c r="G157" s="68"/>
      <c r="H157" s="95">
        <f>AVERAGE(H158:H161)</f>
        <v>29.655172413793107</v>
      </c>
      <c r="I157" s="135">
        <f>1/($B$166-3)</f>
        <v>0.16666666666666666</v>
      </c>
    </row>
    <row r="158" spans="1:10" ht="14.1">
      <c r="A158" s="50"/>
      <c r="B158" s="166"/>
      <c r="C158" s="102" t="s">
        <v>494</v>
      </c>
      <c r="D158" s="104" t="s">
        <v>495</v>
      </c>
      <c r="E158" s="68">
        <v>10.7</v>
      </c>
      <c r="F158" s="69">
        <v>15</v>
      </c>
      <c r="G158" s="68">
        <v>0.5</v>
      </c>
      <c r="H158" s="95">
        <f t="shared" si="0"/>
        <v>29.655172413793107</v>
      </c>
      <c r="I158" s="68"/>
    </row>
    <row r="159" spans="1:10" ht="14.1">
      <c r="A159" s="50"/>
      <c r="B159" s="166"/>
      <c r="C159" s="102" t="s">
        <v>461</v>
      </c>
      <c r="D159" s="104" t="s">
        <v>496</v>
      </c>
      <c r="E159" s="136"/>
      <c r="F159" s="69">
        <v>36</v>
      </c>
      <c r="G159" s="68">
        <v>6</v>
      </c>
      <c r="H159" s="136"/>
      <c r="I159" s="68"/>
      <c r="J159" s="119" t="s">
        <v>497</v>
      </c>
    </row>
    <row r="160" spans="1:10" ht="14.1">
      <c r="A160" s="50"/>
      <c r="B160" s="166"/>
      <c r="C160" s="102" t="s">
        <v>462</v>
      </c>
      <c r="D160" s="104" t="s">
        <v>496</v>
      </c>
      <c r="E160" s="136"/>
      <c r="F160" s="69">
        <v>12</v>
      </c>
      <c r="G160" s="68">
        <v>0</v>
      </c>
      <c r="H160" s="136"/>
      <c r="I160" s="68"/>
    </row>
    <row r="161" spans="1:10" ht="14.1">
      <c r="A161" s="50"/>
      <c r="B161" s="166"/>
      <c r="C161" s="102" t="s">
        <v>463</v>
      </c>
      <c r="D161" s="104" t="s">
        <v>498</v>
      </c>
      <c r="E161" s="136"/>
      <c r="F161" s="69">
        <v>5</v>
      </c>
      <c r="G161" s="68">
        <v>20</v>
      </c>
      <c r="H161" s="137"/>
      <c r="I161" s="68"/>
    </row>
    <row r="162" spans="1:10" ht="27.95">
      <c r="A162" s="50"/>
      <c r="B162" s="50">
        <f>B157+1</f>
        <v>5</v>
      </c>
      <c r="C162" s="40" t="s">
        <v>360</v>
      </c>
      <c r="D162" s="103" t="s">
        <v>499</v>
      </c>
      <c r="E162" s="136"/>
      <c r="F162" s="69">
        <v>1000</v>
      </c>
      <c r="G162" s="68">
        <v>0</v>
      </c>
      <c r="H162" s="136"/>
      <c r="I162" s="135">
        <f>1/($B$166-3)</f>
        <v>0.16666666666666666</v>
      </c>
    </row>
    <row r="163" spans="1:10" ht="14.1">
      <c r="A163" s="50"/>
      <c r="B163" s="50">
        <f>B162+1</f>
        <v>6</v>
      </c>
      <c r="C163" s="40" t="s">
        <v>257</v>
      </c>
      <c r="D163" s="103" t="s">
        <v>500</v>
      </c>
      <c r="E163" s="136"/>
      <c r="F163" s="68">
        <v>60</v>
      </c>
      <c r="G163" s="68">
        <v>20</v>
      </c>
      <c r="H163" s="136"/>
      <c r="I163" s="135">
        <f t="shared" ref="I163:I166" si="1">1/($B$166-3)</f>
        <v>0.16666666666666666</v>
      </c>
    </row>
    <row r="164" spans="1:10" ht="14.1">
      <c r="A164" s="50"/>
      <c r="B164" s="50">
        <f>B163+1</f>
        <v>7</v>
      </c>
      <c r="C164" s="37" t="s">
        <v>501</v>
      </c>
      <c r="D164" s="103" t="s">
        <v>403</v>
      </c>
      <c r="E164" s="68">
        <v>0</v>
      </c>
      <c r="F164" s="68">
        <v>0</v>
      </c>
      <c r="G164" s="68">
        <v>10000</v>
      </c>
      <c r="H164" s="68">
        <f t="shared" si="0"/>
        <v>0</v>
      </c>
      <c r="I164" s="135">
        <f t="shared" si="1"/>
        <v>0.16666666666666666</v>
      </c>
    </row>
    <row r="165" spans="1:10" ht="14.1">
      <c r="A165" s="50"/>
      <c r="B165" s="50">
        <f t="shared" ref="B165:B166" si="2">B164+1</f>
        <v>8</v>
      </c>
      <c r="C165" s="37" t="s">
        <v>362</v>
      </c>
      <c r="D165" s="103" t="s">
        <v>399</v>
      </c>
      <c r="E165" s="136"/>
      <c r="F165" s="68">
        <v>1</v>
      </c>
      <c r="G165" s="68">
        <v>5</v>
      </c>
      <c r="H165" s="136"/>
      <c r="I165" s="135">
        <f t="shared" si="1"/>
        <v>0.16666666666666666</v>
      </c>
    </row>
    <row r="166" spans="1:10" ht="14.1">
      <c r="A166" s="50"/>
      <c r="B166" s="50">
        <f t="shared" si="2"/>
        <v>9</v>
      </c>
      <c r="C166" s="37" t="s">
        <v>502</v>
      </c>
      <c r="D166" s="103" t="s">
        <v>503</v>
      </c>
      <c r="E166" s="68">
        <v>0</v>
      </c>
      <c r="F166" s="68">
        <v>0</v>
      </c>
      <c r="G166" s="68">
        <v>1000</v>
      </c>
      <c r="H166" s="68">
        <f t="shared" si="0"/>
        <v>0</v>
      </c>
      <c r="I166" s="135">
        <f t="shared" si="1"/>
        <v>0.16666666666666666</v>
      </c>
    </row>
    <row r="167" spans="1:10" ht="18" customHeight="1">
      <c r="A167" s="26"/>
      <c r="B167" s="26"/>
      <c r="C167" s="27"/>
      <c r="D167" s="27"/>
      <c r="E167" s="28"/>
      <c r="F167" s="28"/>
      <c r="G167" s="28"/>
      <c r="H167" s="28"/>
      <c r="I167" s="29" t="s">
        <v>409</v>
      </c>
      <c r="J167" s="121">
        <f>SUM(H141,H153,H154,H157,H164,H166)*I141</f>
        <v>5.9841954022988517</v>
      </c>
    </row>
    <row r="168" spans="1:10" ht="14.1">
      <c r="A168" s="51" t="s">
        <v>365</v>
      </c>
      <c r="B168" s="129">
        <v>1</v>
      </c>
      <c r="C168" s="37" t="s">
        <v>366</v>
      </c>
      <c r="D168" s="103"/>
      <c r="E168" s="68"/>
      <c r="F168" s="68"/>
      <c r="G168" s="68"/>
      <c r="H168" s="68">
        <f>AVERAGE(H169:H179)</f>
        <v>4.375</v>
      </c>
      <c r="I168" s="95">
        <f>1/B187</f>
        <v>0.1111111111111111</v>
      </c>
    </row>
    <row r="169" spans="1:10" ht="14.1">
      <c r="A169" s="51"/>
      <c r="B169" s="129"/>
      <c r="C169" s="102" t="s">
        <v>504</v>
      </c>
      <c r="D169" s="103" t="s">
        <v>399</v>
      </c>
      <c r="E169" s="68">
        <v>10</v>
      </c>
      <c r="F169" s="68">
        <v>0</v>
      </c>
      <c r="G169" s="68">
        <v>100</v>
      </c>
      <c r="H169" s="68">
        <f>((E169-F169)/(G169-F169))*100</f>
        <v>10</v>
      </c>
      <c r="I169" s="95"/>
    </row>
    <row r="170" spans="1:10" ht="14.1">
      <c r="A170" s="51"/>
      <c r="B170" s="129"/>
      <c r="C170" s="102" t="s">
        <v>505</v>
      </c>
      <c r="D170" s="103"/>
      <c r="E170" s="68"/>
      <c r="F170" s="68"/>
      <c r="G170" s="68"/>
      <c r="H170" s="68"/>
      <c r="I170" s="95"/>
    </row>
    <row r="171" spans="1:10" ht="14.1">
      <c r="A171" s="51"/>
      <c r="B171" s="129"/>
      <c r="C171" s="102" t="s">
        <v>506</v>
      </c>
      <c r="D171" s="103" t="s">
        <v>399</v>
      </c>
      <c r="E171" s="68">
        <v>25</v>
      </c>
      <c r="F171" s="68">
        <v>0</v>
      </c>
      <c r="G171" s="68">
        <v>100</v>
      </c>
      <c r="H171" s="68">
        <f>((E171-F171)/(G171-F171))*100</f>
        <v>25</v>
      </c>
      <c r="I171" s="95"/>
    </row>
    <row r="172" spans="1:10" ht="14.1">
      <c r="A172" s="51"/>
      <c r="B172" s="129"/>
      <c r="C172" s="102" t="s">
        <v>507</v>
      </c>
      <c r="D172" s="103" t="s">
        <v>399</v>
      </c>
      <c r="E172" s="68">
        <v>0</v>
      </c>
      <c r="F172" s="68">
        <v>0</v>
      </c>
      <c r="G172" s="68">
        <v>100</v>
      </c>
      <c r="H172" s="68">
        <f t="shared" ref="H172:H173" si="3">((E172-F172)/(G172-F172))*100</f>
        <v>0</v>
      </c>
      <c r="I172" s="95"/>
    </row>
    <row r="173" spans="1:10" ht="14.1">
      <c r="A173" s="51"/>
      <c r="B173" s="129"/>
      <c r="C173" s="102" t="s">
        <v>508</v>
      </c>
      <c r="D173" s="103" t="s">
        <v>399</v>
      </c>
      <c r="E173" s="68">
        <v>0</v>
      </c>
      <c r="F173" s="68">
        <v>0</v>
      </c>
      <c r="G173" s="68">
        <v>100</v>
      </c>
      <c r="H173" s="68">
        <f t="shared" si="3"/>
        <v>0</v>
      </c>
      <c r="I173" s="95"/>
    </row>
    <row r="174" spans="1:10" ht="28.5" customHeight="1">
      <c r="A174" s="51"/>
      <c r="B174" s="129"/>
      <c r="C174" s="102" t="s">
        <v>509</v>
      </c>
      <c r="D174" s="103"/>
      <c r="E174" s="68"/>
      <c r="F174" s="68"/>
      <c r="G174" s="68"/>
      <c r="H174" s="68"/>
      <c r="I174" s="95"/>
    </row>
    <row r="175" spans="1:10" ht="14.1">
      <c r="A175" s="51"/>
      <c r="B175" s="129"/>
      <c r="C175" s="102" t="s">
        <v>510</v>
      </c>
      <c r="D175" s="103" t="s">
        <v>399</v>
      </c>
      <c r="E175" s="68">
        <v>0</v>
      </c>
      <c r="F175" s="68">
        <v>0</v>
      </c>
      <c r="G175" s="68">
        <v>100</v>
      </c>
      <c r="H175" s="68">
        <f>((E175-F175)/(G175-F175))*100</f>
        <v>0</v>
      </c>
      <c r="I175" s="95"/>
    </row>
    <row r="176" spans="1:10" ht="14.1">
      <c r="A176" s="51"/>
      <c r="B176" s="129"/>
      <c r="C176" s="102" t="s">
        <v>511</v>
      </c>
      <c r="D176" s="103" t="s">
        <v>399</v>
      </c>
      <c r="E176" s="68">
        <v>0</v>
      </c>
      <c r="F176" s="68">
        <v>0</v>
      </c>
      <c r="G176" s="68">
        <v>100</v>
      </c>
      <c r="H176" s="68">
        <f>((E176-F176)/(G176-F176))*100</f>
        <v>0</v>
      </c>
      <c r="I176" s="95"/>
    </row>
    <row r="177" spans="1:10" ht="27.95">
      <c r="A177" s="51"/>
      <c r="B177" s="129"/>
      <c r="C177" s="100" t="s">
        <v>489</v>
      </c>
      <c r="D177" s="103"/>
      <c r="E177" s="68"/>
      <c r="F177" s="68"/>
      <c r="G177" s="68"/>
      <c r="H177" s="68"/>
      <c r="I177" s="95"/>
    </row>
    <row r="178" spans="1:10" ht="14.1">
      <c r="A178" s="51"/>
      <c r="B178" s="129"/>
      <c r="C178" s="102" t="s">
        <v>512</v>
      </c>
      <c r="D178" s="103" t="s">
        <v>399</v>
      </c>
      <c r="E178" s="68">
        <v>0</v>
      </c>
      <c r="F178" s="68">
        <v>0</v>
      </c>
      <c r="G178" s="68">
        <v>100</v>
      </c>
      <c r="H178" s="68">
        <f>((E178-F178)/(G178-F178))*100</f>
        <v>0</v>
      </c>
      <c r="I178" s="95"/>
    </row>
    <row r="179" spans="1:10" ht="14.1">
      <c r="A179" s="51"/>
      <c r="B179" s="129"/>
      <c r="C179" s="102" t="s">
        <v>513</v>
      </c>
      <c r="D179" s="103" t="s">
        <v>399</v>
      </c>
      <c r="E179" s="68">
        <v>0</v>
      </c>
      <c r="F179" s="68">
        <v>0</v>
      </c>
      <c r="G179" s="68">
        <v>100</v>
      </c>
      <c r="H179" s="68">
        <f>((E179-F179)/(G179-F179))*100</f>
        <v>0</v>
      </c>
      <c r="I179" s="95"/>
    </row>
    <row r="180" spans="1:10" ht="24">
      <c r="A180" s="42"/>
      <c r="B180" s="113">
        <v>2</v>
      </c>
      <c r="C180" s="37" t="s">
        <v>367</v>
      </c>
      <c r="D180" s="124" t="s">
        <v>514</v>
      </c>
      <c r="E180" s="68">
        <v>0</v>
      </c>
      <c r="F180" s="68">
        <v>0</v>
      </c>
      <c r="G180" s="68">
        <v>250</v>
      </c>
      <c r="H180" s="68">
        <f>((E180-F180)/(G180-F180))*100</f>
        <v>0</v>
      </c>
      <c r="I180" s="95">
        <v>0.1111111111111111</v>
      </c>
    </row>
    <row r="181" spans="1:10" ht="14.1">
      <c r="A181" s="42"/>
      <c r="B181" s="113">
        <v>3</v>
      </c>
      <c r="C181" s="37" t="s">
        <v>368</v>
      </c>
      <c r="D181" s="103" t="s">
        <v>515</v>
      </c>
      <c r="E181" s="68">
        <v>0</v>
      </c>
      <c r="F181" s="68">
        <v>0</v>
      </c>
      <c r="G181" s="68">
        <v>650</v>
      </c>
      <c r="H181" s="68">
        <f>((E181-F181)/(G181-F181))*100</f>
        <v>0</v>
      </c>
      <c r="I181" s="95">
        <v>0.1111111111111111</v>
      </c>
    </row>
    <row r="182" spans="1:10" ht="14.1">
      <c r="A182" s="42"/>
      <c r="B182" s="113">
        <v>4</v>
      </c>
      <c r="C182" s="102" t="s">
        <v>516</v>
      </c>
      <c r="D182" s="104" t="s">
        <v>391</v>
      </c>
      <c r="E182" s="68">
        <v>0</v>
      </c>
      <c r="F182" s="68">
        <v>0</v>
      </c>
      <c r="G182" s="68">
        <v>1</v>
      </c>
      <c r="H182" s="68">
        <f t="shared" ref="H182:H187" si="4">((E182-F182)/(G182-F182))*100</f>
        <v>0</v>
      </c>
      <c r="I182" s="95">
        <v>0.1111111111111111</v>
      </c>
    </row>
    <row r="183" spans="1:10" ht="14.1">
      <c r="A183" s="42"/>
      <c r="B183" s="113">
        <v>5</v>
      </c>
      <c r="C183" s="102" t="s">
        <v>517</v>
      </c>
      <c r="D183" s="104" t="s">
        <v>391</v>
      </c>
      <c r="E183" s="68">
        <v>0</v>
      </c>
      <c r="F183" s="68">
        <v>0</v>
      </c>
      <c r="G183" s="68">
        <v>5</v>
      </c>
      <c r="H183" s="68">
        <f t="shared" si="4"/>
        <v>0</v>
      </c>
      <c r="I183" s="95">
        <v>0.1111111111111111</v>
      </c>
    </row>
    <row r="184" spans="1:10" ht="14.1">
      <c r="A184" s="42"/>
      <c r="B184" s="113">
        <v>6</v>
      </c>
      <c r="C184" s="37" t="s">
        <v>371</v>
      </c>
      <c r="D184" s="103" t="s">
        <v>518</v>
      </c>
      <c r="E184" s="68">
        <v>0</v>
      </c>
      <c r="F184" s="68">
        <v>0</v>
      </c>
      <c r="G184" s="134">
        <v>2</v>
      </c>
      <c r="H184" s="68">
        <f t="shared" si="4"/>
        <v>0</v>
      </c>
      <c r="I184" s="95">
        <v>0.1111111111111111</v>
      </c>
    </row>
    <row r="185" spans="1:10" ht="14.1">
      <c r="A185" s="42"/>
      <c r="B185" s="113">
        <v>7</v>
      </c>
      <c r="C185" s="37" t="s">
        <v>372</v>
      </c>
      <c r="D185" s="103" t="s">
        <v>391</v>
      </c>
      <c r="E185" s="68">
        <v>47</v>
      </c>
      <c r="F185" s="68">
        <v>0</v>
      </c>
      <c r="G185" s="68">
        <v>100</v>
      </c>
      <c r="H185" s="68">
        <f t="shared" si="4"/>
        <v>47</v>
      </c>
      <c r="I185" s="95">
        <v>0.1111111111111111</v>
      </c>
    </row>
    <row r="186" spans="1:10" ht="21.75" customHeight="1">
      <c r="A186" s="42"/>
      <c r="B186" s="113">
        <v>8</v>
      </c>
      <c r="C186" s="37" t="s">
        <v>373</v>
      </c>
      <c r="D186" s="125" t="s">
        <v>519</v>
      </c>
      <c r="E186" s="68">
        <v>0</v>
      </c>
      <c r="F186" s="68">
        <v>0</v>
      </c>
      <c r="G186" s="68">
        <v>18</v>
      </c>
      <c r="H186" s="68">
        <f t="shared" si="4"/>
        <v>0</v>
      </c>
      <c r="I186" s="95">
        <v>0.1111111111111111</v>
      </c>
    </row>
    <row r="187" spans="1:10" ht="24">
      <c r="A187" s="42"/>
      <c r="B187" s="113">
        <v>9</v>
      </c>
      <c r="C187" s="37" t="s">
        <v>374</v>
      </c>
      <c r="D187" s="124" t="s">
        <v>520</v>
      </c>
      <c r="E187" s="68">
        <v>0</v>
      </c>
      <c r="F187" s="68">
        <v>0</v>
      </c>
      <c r="G187" s="68">
        <v>575</v>
      </c>
      <c r="H187" s="68">
        <f t="shared" si="4"/>
        <v>0</v>
      </c>
      <c r="I187" s="95">
        <v>0.1111111111111111</v>
      </c>
    </row>
    <row r="188" spans="1:10" ht="13.35" customHeight="1">
      <c r="A188" s="26"/>
      <c r="B188" s="26"/>
      <c r="C188" s="27"/>
      <c r="D188" s="27"/>
      <c r="E188" s="28"/>
      <c r="F188" s="28"/>
      <c r="G188" s="28"/>
      <c r="H188" s="130"/>
      <c r="I188" s="29" t="s">
        <v>409</v>
      </c>
      <c r="J188" s="121">
        <f>SUM(H168,H180:H187)*I168</f>
        <v>5.708333333333333</v>
      </c>
    </row>
  </sheetData>
  <mergeCells count="15">
    <mergeCell ref="A1:B1"/>
    <mergeCell ref="B141:B152"/>
    <mergeCell ref="B154:B156"/>
    <mergeCell ref="B157:B161"/>
    <mergeCell ref="K2:M2"/>
    <mergeCell ref="K3:M3"/>
    <mergeCell ref="K4:M4"/>
    <mergeCell ref="K5:M5"/>
    <mergeCell ref="K12:M12"/>
    <mergeCell ref="K6:M6"/>
    <mergeCell ref="K7:M7"/>
    <mergeCell ref="K8:M8"/>
    <mergeCell ref="K9:M9"/>
    <mergeCell ref="K10:M10"/>
    <mergeCell ref="K11:M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2024-04-09T20:48:13Z</dcterms:created>
  <dcterms:modified xsi:type="dcterms:W3CDTF">2024-05-02T23:49:43Z</dcterms:modified>
  <cp:category/>
  <cp:contentStatus/>
</cp:coreProperties>
</file>