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he\OneDrive\Desktop\DS Bootcamp\Month 1\Class 1\"/>
    </mc:Choice>
  </mc:AlternateContent>
  <xr:revisionPtr revIDLastSave="0" documentId="13_ncr:1_{822F1CCE-EA0A-4A0B-ABD6-EF4F13015A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mastersheet" sheetId="2" r:id="rId2"/>
  </sheets>
  <definedNames>
    <definedName name="_xlnm._FilterDatabase" localSheetId="1" hidden="1">mastersheet!$A$1:$AA$995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E18" i="1"/>
  <c r="C18" i="1"/>
  <c r="B18" i="1"/>
  <c r="A18" i="1"/>
  <c r="G17" i="1"/>
  <c r="F17" i="1"/>
  <c r="E17" i="1"/>
  <c r="D17" i="1"/>
  <c r="C17" i="1"/>
  <c r="B17" i="1"/>
  <c r="A17" i="1"/>
  <c r="G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<sst xmlns="http://schemas.openxmlformats.org/spreadsheetml/2006/main" count="888" uniqueCount="243">
  <si>
    <t xml:space="preserve">
https://en.wikipedia.org/wiki/Districts_of_Pakistan</t>
  </si>
  <si>
    <t>Sr. No.</t>
  </si>
  <si>
    <t>District</t>
  </si>
  <si>
    <t>Headquarters</t>
  </si>
  <si>
    <t>Area
(km2)</t>
  </si>
  <si>
    <t>Population (1998)</t>
  </si>
  <si>
    <t>Population
(2017)</t>
  </si>
  <si>
    <t>Density
(people/km2)</t>
  </si>
  <si>
    <t>Division</t>
  </si>
  <si>
    <t>Province</t>
  </si>
  <si>
    <t>Awaran</t>
  </si>
  <si>
    <t>N/A</t>
  </si>
  <si>
    <t>Kalat</t>
  </si>
  <si>
    <t>Balochistan</t>
  </si>
  <si>
    <t>Barkhan</t>
  </si>
  <si>
    <t>Loralai</t>
  </si>
  <si>
    <t>Chagai</t>
  </si>
  <si>
    <t>Dalbandin</t>
  </si>
  <si>
    <t>Rakhshan</t>
  </si>
  <si>
    <t>Chaman</t>
  </si>
  <si>
    <t>Quetta</t>
  </si>
  <si>
    <t>Dera Bugti</t>
  </si>
  <si>
    <t>Sibi</t>
  </si>
  <si>
    <t>Duki</t>
  </si>
  <si>
    <t>Gwadar</t>
  </si>
  <si>
    <t>Makran</t>
  </si>
  <si>
    <t>Harnai</t>
  </si>
  <si>
    <t>Hub</t>
  </si>
  <si>
    <t>Jafarabad</t>
  </si>
  <si>
    <t>Dera Allahyar</t>
  </si>
  <si>
    <t>Nasirabad</t>
  </si>
  <si>
    <t>Jhal Magsi</t>
  </si>
  <si>
    <t>Gandava</t>
  </si>
  <si>
    <t>Kachhi</t>
  </si>
  <si>
    <t>Dhadar</t>
  </si>
  <si>
    <t>Kech</t>
  </si>
  <si>
    <t>Turbat</t>
  </si>
  <si>
    <t>Kharan</t>
  </si>
  <si>
    <t>Khuzdar</t>
  </si>
  <si>
    <t>Kohlu</t>
  </si>
  <si>
    <t>Lasbela</t>
  </si>
  <si>
    <t>Uthal</t>
  </si>
  <si>
    <t>Mastung</t>
  </si>
  <si>
    <t>Musakhel</t>
  </si>
  <si>
    <t>Musa Khel Bazar</t>
  </si>
  <si>
    <t>Dera Murad Jamali</t>
  </si>
  <si>
    <t>Nushki</t>
  </si>
  <si>
    <t>Panjgur</t>
  </si>
  <si>
    <t>Pishin</t>
  </si>
  <si>
    <t>Qila Abdullah</t>
  </si>
  <si>
    <t>Jungle Pir Alizai</t>
  </si>
  <si>
    <t>Qilla Saifullah</t>
  </si>
  <si>
    <t>Zhob</t>
  </si>
  <si>
    <t>Sherani</t>
  </si>
  <si>
    <t>Sohbatpur</t>
  </si>
  <si>
    <t>Surab</t>
  </si>
  <si>
    <t>Washuk</t>
  </si>
  <si>
    <t>Ziarat</t>
  </si>
  <si>
    <t>Usta Muhammad</t>
  </si>
  <si>
    <t>Muzaffarabad</t>
  </si>
  <si>
    <t>AJK</t>
  </si>
  <si>
    <t>Hattian Bala</t>
  </si>
  <si>
    <t>Neelum</t>
  </si>
  <si>
    <t>Athmuqam</t>
  </si>
  <si>
    <t>Mirpur</t>
  </si>
  <si>
    <t>Bhimber</t>
  </si>
  <si>
    <t>Kotli</t>
  </si>
  <si>
    <t>Poonch</t>
  </si>
  <si>
    <t>Rawalakot</t>
  </si>
  <si>
    <t>Bagh</t>
  </si>
  <si>
    <t>Haveli</t>
  </si>
  <si>
    <t>Forward Kahuta</t>
  </si>
  <si>
    <t>Sudhnati</t>
  </si>
  <si>
    <t>Pallandari</t>
  </si>
  <si>
    <t>Ghanche</t>
  </si>
  <si>
    <t>Khaplu</t>
  </si>
  <si>
    <t>Baltistan</t>
  </si>
  <si>
    <t>Gilgit Baltistan</t>
  </si>
  <si>
    <t>Skardu</t>
  </si>
  <si>
    <t>Astore</t>
  </si>
  <si>
    <t>Eidghah</t>
  </si>
  <si>
    <t>Diamer</t>
  </si>
  <si>
    <t>Chilas</t>
  </si>
  <si>
    <t>Ghizer</t>
  </si>
  <si>
    <t>Gahkuch</t>
  </si>
  <si>
    <t>Gilgit</t>
  </si>
  <si>
    <t>Hunza</t>
  </si>
  <si>
    <t>Karimabad</t>
  </si>
  <si>
    <t>Kharmang</t>
  </si>
  <si>
    <t>Tolti</t>
  </si>
  <si>
    <t>Shigar</t>
  </si>
  <si>
    <t>Nagar</t>
  </si>
  <si>
    <t>Nagarkhas</t>
  </si>
  <si>
    <t>Abbottabad</t>
  </si>
  <si>
    <t>Hazara</t>
  </si>
  <si>
    <t>KPK</t>
  </si>
  <si>
    <t>Allai</t>
  </si>
  <si>
    <t>Allai Valley</t>
  </si>
  <si>
    <t>Bajaur</t>
  </si>
  <si>
    <t>Khar</t>
  </si>
  <si>
    <t>Malakand</t>
  </si>
  <si>
    <t>Bannu</t>
  </si>
  <si>
    <t>Battagram</t>
  </si>
  <si>
    <t>Buner</t>
  </si>
  <si>
    <t>Daggar</t>
  </si>
  <si>
    <t>Charsadda</t>
  </si>
  <si>
    <t>Peshawar</t>
  </si>
  <si>
    <t>Central Dir District</t>
  </si>
  <si>
    <t>Wari</t>
  </si>
  <si>
    <t>Dera Ismail Khan</t>
  </si>
  <si>
    <t>Hangu</t>
  </si>
  <si>
    <t>Kohat</t>
  </si>
  <si>
    <t>Haripur</t>
  </si>
  <si>
    <t>Karak</t>
  </si>
  <si>
    <t>Khyber</t>
  </si>
  <si>
    <t>Landi Kotal</t>
  </si>
  <si>
    <t>Kurram</t>
  </si>
  <si>
    <t>Parachinar</t>
  </si>
  <si>
    <t>Kolai Palas</t>
  </si>
  <si>
    <t>Kolai</t>
  </si>
  <si>
    <t>Lakki Marwat</t>
  </si>
  <si>
    <t>Lower Dir</t>
  </si>
  <si>
    <t>Timergara</t>
  </si>
  <si>
    <t>Lower Kohistan</t>
  </si>
  <si>
    <t>Pattan</t>
  </si>
  <si>
    <t>Lower Chitral</t>
  </si>
  <si>
    <t>Chitral</t>
  </si>
  <si>
    <t>Batkhela</t>
  </si>
  <si>
    <t>Mansehra</t>
  </si>
  <si>
    <t>Mardan</t>
  </si>
  <si>
    <t>Mohmand</t>
  </si>
  <si>
    <t>Ghalanai</t>
  </si>
  <si>
    <t>North Waziristan</t>
  </si>
  <si>
    <t>Miranshah</t>
  </si>
  <si>
    <t>Nowshera</t>
  </si>
  <si>
    <t>Orakzai</t>
  </si>
  <si>
    <t>Kalaya</t>
  </si>
  <si>
    <t>Shangla</t>
  </si>
  <si>
    <t>Alpuri</t>
  </si>
  <si>
    <t>Upper South Waziristan</t>
  </si>
  <si>
    <t>Spinkai</t>
  </si>
  <si>
    <t>Lower South Waziristan</t>
  </si>
  <si>
    <t>Wana</t>
  </si>
  <si>
    <t>Swabi</t>
  </si>
  <si>
    <t>Swat</t>
  </si>
  <si>
    <t>Saidu Sharif</t>
  </si>
  <si>
    <t>Tank</t>
  </si>
  <si>
    <t>Torghar</t>
  </si>
  <si>
    <t>Judba</t>
  </si>
  <si>
    <t>Upper Dir</t>
  </si>
  <si>
    <t>Dir</t>
  </si>
  <si>
    <t>Upper Kohistan</t>
  </si>
  <si>
    <t>Dasu</t>
  </si>
  <si>
    <t>Upper Chitral</t>
  </si>
  <si>
    <t>Booni</t>
  </si>
  <si>
    <t>Attock</t>
  </si>
  <si>
    <t>Rawalpindi</t>
  </si>
  <si>
    <t>Punjab</t>
  </si>
  <si>
    <t>Bahawalnagar</t>
  </si>
  <si>
    <t>Bahawalpur</t>
  </si>
  <si>
    <t>Bhakkar</t>
  </si>
  <si>
    <t>Mianwali</t>
  </si>
  <si>
    <t>Chakwal</t>
  </si>
  <si>
    <t>Chiniot</t>
  </si>
  <si>
    <t>Faisalabad</t>
  </si>
  <si>
    <t>Dera Ghazi Khan</t>
  </si>
  <si>
    <t>Gujranwala</t>
  </si>
  <si>
    <t>Gujrat</t>
  </si>
  <si>
    <t>Hafizabad</t>
  </si>
  <si>
    <t>Jampur</t>
  </si>
  <si>
    <t>Jhang</t>
  </si>
  <si>
    <t>Jhelum</t>
  </si>
  <si>
    <t>Kasur</t>
  </si>
  <si>
    <t>Lahore</t>
  </si>
  <si>
    <t>Khanewal</t>
  </si>
  <si>
    <t>Multan</t>
  </si>
  <si>
    <t>Khushab</t>
  </si>
  <si>
    <t>Jauharabad</t>
  </si>
  <si>
    <t>Sargodha</t>
  </si>
  <si>
    <t>Layyah</t>
  </si>
  <si>
    <t>Lodhran</t>
  </si>
  <si>
    <t>Mandi Bahauddin</t>
  </si>
  <si>
    <t>Muzaffargarh</t>
  </si>
  <si>
    <t>Narowal</t>
  </si>
  <si>
    <t>Nankana Sahib</t>
  </si>
  <si>
    <t>Okara</t>
  </si>
  <si>
    <t>Sahiwal</t>
  </si>
  <si>
    <t>Pakpattan</t>
  </si>
  <si>
    <t>Rahim Yar Khan</t>
  </si>
  <si>
    <t>Rajanpur</t>
  </si>
  <si>
    <t>Sheikhupura</t>
  </si>
  <si>
    <t>Sialkot</t>
  </si>
  <si>
    <t>Toba Tek Singh</t>
  </si>
  <si>
    <t>Vehari</t>
  </si>
  <si>
    <t>Talagang</t>
  </si>
  <si>
    <t>Murree</t>
  </si>
  <si>
    <t>Taunsa</t>
  </si>
  <si>
    <t>Kot Addu</t>
  </si>
  <si>
    <t>Wazirabad</t>
  </si>
  <si>
    <t>Badin</t>
  </si>
  <si>
    <t>Banbhore</t>
  </si>
  <si>
    <t>Sindh</t>
  </si>
  <si>
    <t>Dadu</t>
  </si>
  <si>
    <t>Hyderabad</t>
  </si>
  <si>
    <t>Ghotki</t>
  </si>
  <si>
    <t>Mirpur Mathelo</t>
  </si>
  <si>
    <t>Sukkur</t>
  </si>
  <si>
    <t>Jacobabad</t>
  </si>
  <si>
    <t>Larkana</t>
  </si>
  <si>
    <t>Jamshoro</t>
  </si>
  <si>
    <t>Karachi Central</t>
  </si>
  <si>
    <t>North Nazimabad</t>
  </si>
  <si>
    <t>Karachi</t>
  </si>
  <si>
    <t>Karachi East</t>
  </si>
  <si>
    <t>Gulshan e Iqbal</t>
  </si>
  <si>
    <t>Karachi South</t>
  </si>
  <si>
    <t>Saddar Karachi</t>
  </si>
  <si>
    <t>Karachi West</t>
  </si>
  <si>
    <t>Orangi Town</t>
  </si>
  <si>
    <t>Kashmore</t>
  </si>
  <si>
    <t>Kandhkot</t>
  </si>
  <si>
    <t>Khairpur</t>
  </si>
  <si>
    <t>Korangi</t>
  </si>
  <si>
    <t>Keamari</t>
  </si>
  <si>
    <t>Moriro Mirbahar</t>
  </si>
  <si>
    <t>Malir</t>
  </si>
  <si>
    <t>Matiari</t>
  </si>
  <si>
    <t>Mirpur Khas</t>
  </si>
  <si>
    <t>Naushahro Feroze</t>
  </si>
  <si>
    <t>Shaheed Benazir Abad</t>
  </si>
  <si>
    <t>Qambar Shahdadkot</t>
  </si>
  <si>
    <t>Qambar</t>
  </si>
  <si>
    <t>Sanghar</t>
  </si>
  <si>
    <t>Shaheed Benazirabad</t>
  </si>
  <si>
    <t>Nawabshah</t>
  </si>
  <si>
    <t>Shikarpur</t>
  </si>
  <si>
    <t>Sujawal</t>
  </si>
  <si>
    <t>Tando Allahyar</t>
  </si>
  <si>
    <t>Tando Muhammad Khan</t>
  </si>
  <si>
    <t>Tharparkar</t>
  </si>
  <si>
    <t>Mithi</t>
  </si>
  <si>
    <t>Thatta</t>
  </si>
  <si>
    <t>Umerkot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</si>
</sst>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2" fillId="0" borderId="0" xfId="0" applyFont="1" applyAlignment="1"/>
    <xf numFmtId="3" fontId="2" fillId="0" borderId="0" xfId="0" applyNumberFormat="1" applyFont="1" applyAlignment="1"/>
    <xf numFmtId="3" fontId="2" fillId="0" borderId="0" xfId="0" applyNumberFormat="1" applyFont="1" applyFill="1" applyAlignment="1"/>
    <xf numFmtId="3" fontId="2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istricts_of_Pakist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8"/>
  <sheetViews>
    <sheetView tabSelected="1" workbookViewId="0">
      <selection activeCell="F19" sqref="F19"/>
    </sheetView>
  </sheetViews>
  <sheetFormatPr defaultColWidth="12.6640625" defaultRowHeight="15.75" customHeight="1"/>
  <sheetData>
    <row r="1" spans="1:7">
      <c r="A1" s="1" t="s">
        <v>0</v>
      </c>
    </row>
    <row r="2" spans="1:7">
      <c r="A2" s="2" t="str">
        <f ca="1">IFERROR(__xludf.DUMMYFUNCTION("IMPORTHTML(""https://en.wikipedia.org/wiki/Districts_of_Pakistan"", ""table"", 3, ""en_US"")"),"Sr. No.")</f>
        <v>Sr. No.</v>
      </c>
      <c r="B2" s="2" t="str">
        <f ca="1">IFERROR(__xludf.DUMMYFUNCTION("""COMPUTED_VALUE"""),"Province or territory")</f>
        <v>Province or territory</v>
      </c>
      <c r="C2" s="2" t="str">
        <f ca="1">IFERROR(__xludf.DUMMYFUNCTION("""COMPUTED_VALUE"""),"Division(s)")</f>
        <v>Division(s)</v>
      </c>
      <c r="D2" s="2" t="str">
        <f ca="1">IFERROR(__xludf.DUMMYFUNCTION("""COMPUTED_VALUE"""),"District(s)")</f>
        <v>District(s)</v>
      </c>
      <c r="E2" s="2" t="str">
        <f ca="1">IFERROR(__xludf.DUMMYFUNCTION("""COMPUTED_VALUE"""),"Area
(km2)")</f>
        <v>Area
(km2)</v>
      </c>
      <c r="F2" s="2" t="str">
        <f ca="1">IFERROR(__xludf.DUMMYFUNCTION("""COMPUTED_VALUE"""),"Population
(2017)[7]")</f>
        <v>Population
(2017)[7]</v>
      </c>
      <c r="G2" s="2" t="str">
        <f ca="1">IFERROR(__xludf.DUMMYFUNCTION("""COMPUTED_VALUE"""),"Density
(people/km2)")</f>
        <v>Density
(people/km2)</v>
      </c>
    </row>
    <row r="3" spans="1:7">
      <c r="A3" s="2">
        <f ca="1">IFERROR(__xludf.DUMMYFUNCTION("""COMPUTED_VALUE"""),1)</f>
        <v>1</v>
      </c>
      <c r="B3" s="2" t="str">
        <f ca="1">IFERROR(__xludf.DUMMYFUNCTION("""COMPUTED_VALUE"""),"Azad Jammu and Kashmir")</f>
        <v>Azad Jammu and Kashmir</v>
      </c>
      <c r="C3" s="2">
        <f ca="1">IFERROR(__xludf.DUMMYFUNCTION("""COMPUTED_VALUE"""),3)</f>
        <v>3</v>
      </c>
      <c r="D3" s="2">
        <f ca="1">IFERROR(__xludf.DUMMYFUNCTION("""COMPUTED_VALUE"""),10)</f>
        <v>10</v>
      </c>
      <c r="E3" s="3">
        <f ca="1">IFERROR(__xludf.DUMMYFUNCTION("""COMPUTED_VALUE"""),13297)</f>
        <v>13297</v>
      </c>
      <c r="F3" s="3">
        <f ca="1">IFERROR(__xludf.DUMMYFUNCTION("""COMPUTED_VALUE"""),4045366)</f>
        <v>4045366</v>
      </c>
      <c r="G3" s="2">
        <f ca="1">IFERROR(__xludf.DUMMYFUNCTION("""COMPUTED_VALUE"""),304.23)</f>
        <v>304.23</v>
      </c>
    </row>
    <row r="4" spans="1:7">
      <c r="A4" s="2">
        <f ca="1">IFERROR(__xludf.DUMMYFUNCTION("""COMPUTED_VALUE"""),2)</f>
        <v>2</v>
      </c>
      <c r="B4" s="2" t="str">
        <f ca="1">IFERROR(__xludf.DUMMYFUNCTION("""COMPUTED_VALUE"""),"Balochistan")</f>
        <v>Balochistan</v>
      </c>
      <c r="C4" s="2" t="str">
        <f ca="1">IFERROR(__xludf.DUMMYFUNCTION("""COMPUTED_VALUE"""),"8[8]")</f>
        <v>8[8]</v>
      </c>
      <c r="D4" s="2" t="str">
        <f ca="1">IFERROR(__xludf.DUMMYFUNCTION("""COMPUTED_VALUE"""),"36[9]")</f>
        <v>36[9]</v>
      </c>
      <c r="E4" s="3">
        <f ca="1">IFERROR(__xludf.DUMMYFUNCTION("""COMPUTED_VALUE"""),347190)</f>
        <v>347190</v>
      </c>
      <c r="F4" s="3">
        <f ca="1">IFERROR(__xludf.DUMMYFUNCTION("""COMPUTED_VALUE"""),12344408)</f>
        <v>12344408</v>
      </c>
      <c r="G4" s="2">
        <f ca="1">IFERROR(__xludf.DUMMYFUNCTION("""COMPUTED_VALUE"""),35.55)</f>
        <v>35.549999999999997</v>
      </c>
    </row>
    <row r="5" spans="1:7">
      <c r="A5" s="2">
        <f ca="1">IFERROR(__xludf.DUMMYFUNCTION("""COMPUTED_VALUE"""),3)</f>
        <v>3</v>
      </c>
      <c r="B5" s="2" t="str">
        <f ca="1">IFERROR(__xludf.DUMMYFUNCTION("""COMPUTED_VALUE"""),"Gilgit-Baltistan")</f>
        <v>Gilgit-Baltistan</v>
      </c>
      <c r="C5" s="2">
        <f ca="1">IFERROR(__xludf.DUMMYFUNCTION("""COMPUTED_VALUE"""),3)</f>
        <v>3</v>
      </c>
      <c r="D5" s="2">
        <f ca="1">IFERROR(__xludf.DUMMYFUNCTION("""COMPUTED_VALUE"""),14)</f>
        <v>14</v>
      </c>
      <c r="E5" s="3">
        <f ca="1">IFERROR(__xludf.DUMMYFUNCTION("""COMPUTED_VALUE"""),72971)</f>
        <v>72971</v>
      </c>
      <c r="F5" s="3">
        <f ca="1">IFERROR(__xludf.DUMMYFUNCTION("""COMPUTED_VALUE"""),1492924)</f>
        <v>1492924</v>
      </c>
      <c r="G5" s="2">
        <f ca="1">IFERROR(__xludf.DUMMYFUNCTION("""COMPUTED_VALUE"""),47.96)</f>
        <v>47.96</v>
      </c>
    </row>
    <row r="6" spans="1:7">
      <c r="A6" s="2">
        <f ca="1">IFERROR(__xludf.DUMMYFUNCTION("""COMPUTED_VALUE"""),4)</f>
        <v>4</v>
      </c>
      <c r="B6" s="2" t="str">
        <f ca="1">IFERROR(__xludf.DUMMYFUNCTION("""COMPUTED_VALUE"""),"Islamabad Capital Territory")</f>
        <v>Islamabad Capital Territory</v>
      </c>
      <c r="C6" s="2">
        <f ca="1">IFERROR(__xludf.DUMMYFUNCTION("""COMPUTED_VALUE"""),1)</f>
        <v>1</v>
      </c>
      <c r="D6" s="2">
        <f ca="1">IFERROR(__xludf.DUMMYFUNCTION("""COMPUTED_VALUE"""),1)</f>
        <v>1</v>
      </c>
      <c r="E6" s="2">
        <f ca="1">IFERROR(__xludf.DUMMYFUNCTION("""COMPUTED_VALUE"""),906)</f>
        <v>906</v>
      </c>
      <c r="F6" s="3">
        <f ca="1">IFERROR(__xludf.DUMMYFUNCTION("""COMPUTED_VALUE"""),2006572)</f>
        <v>2006572</v>
      </c>
      <c r="G6" s="4">
        <f ca="1">IFERROR(__xludf.DUMMYFUNCTION("""COMPUTED_VALUE"""),2214.76)</f>
        <v>2214.7600000000002</v>
      </c>
    </row>
    <row r="7" spans="1:7">
      <c r="A7" s="2">
        <f ca="1">IFERROR(__xludf.DUMMYFUNCTION("""COMPUTED_VALUE"""),5)</f>
        <v>5</v>
      </c>
      <c r="B7" s="2" t="str">
        <f ca="1">IFERROR(__xludf.DUMMYFUNCTION("""COMPUTED_VALUE"""),"Khyber Pakhtunkhwa")</f>
        <v>Khyber Pakhtunkhwa</v>
      </c>
      <c r="C7" s="2" t="str">
        <f ca="1">IFERROR(__xludf.DUMMYFUNCTION("""COMPUTED_VALUE"""),"7[8]")</f>
        <v>7[8]</v>
      </c>
      <c r="D7" s="2" t="str">
        <f ca="1">IFERROR(__xludf.DUMMYFUNCTION("""COMPUTED_VALUE"""),"38[8]")</f>
        <v>38[8]</v>
      </c>
      <c r="E7" s="3">
        <f ca="1">IFERROR(__xludf.DUMMYFUNCTION("""COMPUTED_VALUE"""),101741)</f>
        <v>101741</v>
      </c>
      <c r="F7" s="3">
        <f ca="1">IFERROR(__xludf.DUMMYFUNCTION("""COMPUTED_VALUE"""),35525047)</f>
        <v>35525047</v>
      </c>
      <c r="G7" s="2">
        <f ca="1">IFERROR(__xludf.DUMMYFUNCTION("""COMPUTED_VALUE"""),349.17)</f>
        <v>349.17</v>
      </c>
    </row>
    <row r="8" spans="1:7">
      <c r="A8" s="2">
        <f ca="1">IFERROR(__xludf.DUMMYFUNCTION("""COMPUTED_VALUE"""),6)</f>
        <v>6</v>
      </c>
      <c r="B8" s="2" t="str">
        <f ca="1">IFERROR(__xludf.DUMMYFUNCTION("""COMPUTED_VALUE"""),"Punjab")</f>
        <v>Punjab</v>
      </c>
      <c r="C8" s="2" t="str">
        <f ca="1">IFERROR(__xludf.DUMMYFUNCTION("""COMPUTED_VALUE"""),"11[8]")</f>
        <v>11[8]</v>
      </c>
      <c r="D8" s="2" t="str">
        <f ca="1">IFERROR(__xludf.DUMMYFUNCTION("""COMPUTED_VALUE"""),"42[10]")</f>
        <v>42[10]</v>
      </c>
      <c r="E8" s="3">
        <f ca="1">IFERROR(__xludf.DUMMYFUNCTION("""COMPUTED_VALUE"""),205344)</f>
        <v>205344</v>
      </c>
      <c r="F8" s="3">
        <f ca="1">IFERROR(__xludf.DUMMYFUNCTION("""COMPUTED_VALUE"""),110012442)</f>
        <v>110012442</v>
      </c>
      <c r="G8" s="2">
        <f ca="1">IFERROR(__xludf.DUMMYFUNCTION("""COMPUTED_VALUE"""),535.74)</f>
        <v>535.74</v>
      </c>
    </row>
    <row r="9" spans="1:7">
      <c r="A9" s="2">
        <f ca="1">IFERROR(__xludf.DUMMYFUNCTION("""COMPUTED_VALUE"""),7)</f>
        <v>7</v>
      </c>
      <c r="B9" s="2" t="str">
        <f ca="1">IFERROR(__xludf.DUMMYFUNCTION("""COMPUTED_VALUE"""),"Sindh")</f>
        <v>Sindh</v>
      </c>
      <c r="C9" s="2" t="str">
        <f ca="1">IFERROR(__xludf.DUMMYFUNCTION("""COMPUTED_VALUE"""),"7[8]")</f>
        <v>7[8]</v>
      </c>
      <c r="D9" s="2" t="str">
        <f ca="1">IFERROR(__xludf.DUMMYFUNCTION("""COMPUTED_VALUE"""),"30[11]")</f>
        <v>30[11]</v>
      </c>
      <c r="E9" s="3">
        <f ca="1">IFERROR(__xludf.DUMMYFUNCTION("""COMPUTED_VALUE"""),140914)</f>
        <v>140914</v>
      </c>
      <c r="F9" s="3">
        <f ca="1">IFERROR(__xludf.DUMMYFUNCTION("""COMPUTED_VALUE"""),47886051)</f>
        <v>47886051</v>
      </c>
      <c r="G9" s="2">
        <f ca="1">IFERROR(__xludf.DUMMYFUNCTION("""COMPUTED_VALUE"""),339.82)</f>
        <v>339.82</v>
      </c>
    </row>
    <row r="12" spans="1:7">
      <c r="A12" s="5" t="str">
        <f ca="1">IFERROR(__xludf.DUMMYFUNCTION("IMPORTHTML(""https://en.wikipedia.org/wiki/Districts_of_Pakistan"", ""table"", 5, ""en_US"")"),"Sr. No.")</f>
        <v>Sr. No.</v>
      </c>
      <c r="B12" s="2" t="str">
        <f ca="1">IFERROR(__xludf.DUMMYFUNCTION("""COMPUTED_VALUE"""),"District")</f>
        <v>District</v>
      </c>
      <c r="C12" s="2" t="str">
        <f ca="1">IFERROR(__xludf.DUMMYFUNCTION("""COMPUTED_VALUE"""),"Headquarters")</f>
        <v>Headquarters</v>
      </c>
      <c r="D12" s="2" t="str">
        <f ca="1">IFERROR(__xludf.DUMMYFUNCTION("""COMPUTED_VALUE"""),"Area
(km2)")</f>
        <v>Area
(km2)</v>
      </c>
      <c r="E12" s="2" t="str">
        <f ca="1">IFERROR(__xludf.DUMMYFUNCTION("""COMPUTED_VALUE"""),"Population
(2017)[13]")</f>
        <v>Population
(2017)[13]</v>
      </c>
      <c r="F12" s="2" t="str">
        <f ca="1">IFERROR(__xludf.DUMMYFUNCTION("""COMPUTED_VALUE"""),"Density
(people/km2)")</f>
        <v>Density
(people/km2)</v>
      </c>
      <c r="G12" s="2" t="str">
        <f ca="1">IFERROR(__xludf.DUMMYFUNCTION("""COMPUTED_VALUE"""),"Division")</f>
        <v>Division</v>
      </c>
    </row>
    <row r="13" spans="1:7">
      <c r="A13" s="2">
        <f ca="1">IFERROR(__xludf.DUMMYFUNCTION("""COMPUTED_VALUE"""),1)</f>
        <v>1</v>
      </c>
      <c r="B13" s="2" t="str">
        <f ca="1">IFERROR(__xludf.DUMMYFUNCTION("""COMPUTED_VALUE"""),"Awaran")</f>
        <v>Awaran</v>
      </c>
      <c r="C13" s="2" t="str">
        <f ca="1">IFERROR(__xludf.DUMMYFUNCTION("""COMPUTED_VALUE"""),"Awaran")</f>
        <v>Awaran</v>
      </c>
      <c r="D13" s="2" t="str">
        <f ca="1">IFERROR(__xludf.DUMMYFUNCTION("""COMPUTED_VALUE"""),"29,510[14]")</f>
        <v>29,510[14]</v>
      </c>
      <c r="E13" s="3">
        <f ca="1">IFERROR(__xludf.DUMMYFUNCTION("""COMPUTED_VALUE"""),956011)</f>
        <v>956011</v>
      </c>
      <c r="F13" s="2">
        <f ca="1">IFERROR(__xludf.DUMMYFUNCTION("""COMPUTED_VALUE"""),4)</f>
        <v>4</v>
      </c>
      <c r="G13" s="2" t="str">
        <f ca="1">IFERROR(__xludf.DUMMYFUNCTION("""COMPUTED_VALUE"""),"Kalat")</f>
        <v>Kalat</v>
      </c>
    </row>
    <row r="14" spans="1:7">
      <c r="A14" s="2">
        <f ca="1">IFERROR(__xludf.DUMMYFUNCTION("""COMPUTED_VALUE"""),2)</f>
        <v>2</v>
      </c>
      <c r="B14" s="2" t="str">
        <f ca="1">IFERROR(__xludf.DUMMYFUNCTION("""COMPUTED_VALUE"""),"Barkhan")</f>
        <v>Barkhan</v>
      </c>
      <c r="C14" s="2" t="str">
        <f ca="1">IFERROR(__xludf.DUMMYFUNCTION("""COMPUTED_VALUE"""),"Barkhan")</f>
        <v>Barkhan</v>
      </c>
      <c r="D14" s="3">
        <f ca="1">IFERROR(__xludf.DUMMYFUNCTION("""COMPUTED_VALUE"""),3514)</f>
        <v>3514</v>
      </c>
      <c r="E14" s="3">
        <f ca="1">IFERROR(__xludf.DUMMYFUNCTION("""COMPUTED_VALUE"""),171556)</f>
        <v>171556</v>
      </c>
      <c r="F14" s="2">
        <f ca="1">IFERROR(__xludf.DUMMYFUNCTION("""COMPUTED_VALUE"""),48.8)</f>
        <v>48.8</v>
      </c>
      <c r="G14" s="2" t="str">
        <f ca="1">IFERROR(__xludf.DUMMYFUNCTION("""COMPUTED_VALUE"""),"Loralai")</f>
        <v>Loralai</v>
      </c>
    </row>
    <row r="15" spans="1:7">
      <c r="A15" s="2">
        <f ca="1">IFERROR(__xludf.DUMMYFUNCTION("""COMPUTED_VALUE"""),3)</f>
        <v>3</v>
      </c>
      <c r="B15" s="2" t="str">
        <f ca="1">IFERROR(__xludf.DUMMYFUNCTION("""COMPUTED_VALUE"""),"Chagai")</f>
        <v>Chagai</v>
      </c>
      <c r="C15" s="2" t="str">
        <f ca="1">IFERROR(__xludf.DUMMYFUNCTION("""COMPUTED_VALUE"""),"Dalbandin")</f>
        <v>Dalbandin</v>
      </c>
      <c r="D15" s="2" t="str">
        <f ca="1">IFERROR(__xludf.DUMMYFUNCTION("""COMPUTED_VALUE"""),"44,748[15]")</f>
        <v>44,748[15]</v>
      </c>
      <c r="E15" s="3">
        <f ca="1">IFERROR(__xludf.DUMMYFUNCTION("""COMPUTED_VALUE"""),226008)</f>
        <v>226008</v>
      </c>
      <c r="F15" s="2">
        <f ca="1">IFERROR(__xludf.DUMMYFUNCTION("""COMPUTED_VALUE"""),5)</f>
        <v>5</v>
      </c>
      <c r="G15" s="2" t="str">
        <f ca="1">IFERROR(__xludf.DUMMYFUNCTION("""COMPUTED_VALUE"""),"Rakhshan")</f>
        <v>Rakhshan</v>
      </c>
    </row>
    <row r="16" spans="1:7">
      <c r="A16" s="2">
        <f ca="1">IFERROR(__xludf.DUMMYFUNCTION("""COMPUTED_VALUE"""),4)</f>
        <v>4</v>
      </c>
      <c r="B16" s="2" t="str">
        <f ca="1">IFERROR(__xludf.DUMMYFUNCTION("""COMPUTED_VALUE"""),"Chaman")</f>
        <v>Chaman</v>
      </c>
      <c r="C16" s="2" t="str">
        <f ca="1">IFERROR(__xludf.DUMMYFUNCTION("""COMPUTED_VALUE"""),"Chaman")</f>
        <v>Chaman</v>
      </c>
      <c r="D16" s="2"/>
      <c r="E16" s="2"/>
      <c r="F16" s="2"/>
      <c r="G16" s="2" t="str">
        <f ca="1">IFERROR(__xludf.DUMMYFUNCTION("""COMPUTED_VALUE"""),"Quetta")</f>
        <v>Quetta</v>
      </c>
    </row>
    <row r="17" spans="1:7">
      <c r="A17" s="2">
        <f ca="1">IFERROR(__xludf.DUMMYFUNCTION("""COMPUTED_VALUE"""),5)</f>
        <v>5</v>
      </c>
      <c r="B17" s="2" t="str">
        <f ca="1">IFERROR(__xludf.DUMMYFUNCTION("""COMPUTED_VALUE"""),"Dera Bugti")</f>
        <v>Dera Bugti</v>
      </c>
      <c r="C17" s="2" t="str">
        <f ca="1">IFERROR(__xludf.DUMMYFUNCTION("""COMPUTED_VALUE"""),"Dera Bugti")</f>
        <v>Dera Bugti</v>
      </c>
      <c r="D17" s="3">
        <f ca="1">IFERROR(__xludf.DUMMYFUNCTION("""COMPUTED_VALUE"""),10160)</f>
        <v>10160</v>
      </c>
      <c r="E17" s="3">
        <f ca="1">IFERROR(__xludf.DUMMYFUNCTION("""COMPUTED_VALUE"""),1500603)</f>
        <v>1500603</v>
      </c>
      <c r="F17" s="2">
        <f ca="1">IFERROR(__xludf.DUMMYFUNCTION("""COMPUTED_VALUE"""),31)</f>
        <v>31</v>
      </c>
      <c r="G17" s="2" t="str">
        <f ca="1">IFERROR(__xludf.DUMMYFUNCTION("""COMPUTED_VALUE"""),"Sibi")</f>
        <v>Sibi</v>
      </c>
    </row>
    <row r="18" spans="1:7">
      <c r="A18" s="2">
        <f ca="1">IFERROR(__xludf.DUMMYFUNCTION("""COMPUTED_VALUE"""),6)</f>
        <v>6</v>
      </c>
      <c r="B18" s="2" t="str">
        <f ca="1">IFERROR(__xludf.DUMMYFUNCTION("""COMPUTED_VALUE"""),"Duki")</f>
        <v>Duki</v>
      </c>
      <c r="C18" s="2" t="str">
        <f ca="1">IFERROR(__xludf.DUMMYFUNCTION("""COMPUTED_VALUE"""),"Duki")</f>
        <v>Duki</v>
      </c>
      <c r="D18" s="2"/>
      <c r="E18" s="3">
        <f ca="1">IFERROR(__xludf.DUMMYFUNCTION("""COMPUTED_VALUE"""),153000)</f>
        <v>153000</v>
      </c>
      <c r="F18" s="2"/>
      <c r="G18" s="2" t="str">
        <f ca="1">IFERROR(__xludf.DUMMYFUNCTION("""COMPUTED_VALUE"""),"Loralai")</f>
        <v>Loralai</v>
      </c>
    </row>
    <row r="19" spans="1:7">
      <c r="A19" s="2">
        <f ca="1">IFERROR(__xludf.DUMMYFUNCTION("""COMPUTED_VALUE"""),7)</f>
        <v>7</v>
      </c>
      <c r="B19" s="2" t="str">
        <f ca="1">IFERROR(__xludf.DUMMYFUNCTION("""COMPUTED_VALUE"""),"Gwadar")</f>
        <v>Gwadar</v>
      </c>
      <c r="C19" s="2" t="str">
        <f ca="1">IFERROR(__xludf.DUMMYFUNCTION("""COMPUTED_VALUE"""),"Gwadar")</f>
        <v>Gwadar</v>
      </c>
      <c r="D19" s="3">
        <f ca="1">IFERROR(__xludf.DUMMYFUNCTION("""COMPUTED_VALUE"""),12637)</f>
        <v>12637</v>
      </c>
      <c r="E19" s="3">
        <f ca="1">IFERROR(__xludf.DUMMYFUNCTION("""COMPUTED_VALUE"""),4500514)</f>
        <v>4500514</v>
      </c>
      <c r="F19" s="2">
        <f ca="1">IFERROR(__xludf.DUMMYFUNCTION("""COMPUTED_VALUE"""),21)</f>
        <v>21</v>
      </c>
      <c r="G19" s="2" t="str">
        <f ca="1">IFERROR(__xludf.DUMMYFUNCTION("""COMPUTED_VALUE"""),"Makran")</f>
        <v>Makran</v>
      </c>
    </row>
    <row r="20" spans="1:7">
      <c r="A20" s="2">
        <f ca="1">IFERROR(__xludf.DUMMYFUNCTION("""COMPUTED_VALUE"""),8)</f>
        <v>8</v>
      </c>
      <c r="B20" s="2" t="str">
        <f ca="1">IFERROR(__xludf.DUMMYFUNCTION("""COMPUTED_VALUE"""),"Harnai[16]")</f>
        <v>Harnai[16]</v>
      </c>
      <c r="C20" s="2" t="str">
        <f ca="1">IFERROR(__xludf.DUMMYFUNCTION("""COMPUTED_VALUE"""),"Harnai")</f>
        <v>Harnai</v>
      </c>
      <c r="D20" s="3">
        <f ca="1">IFERROR(__xludf.DUMMYFUNCTION("""COMPUTED_VALUE"""),4096)</f>
        <v>4096</v>
      </c>
      <c r="E20" s="3">
        <f ca="1">IFERROR(__xludf.DUMMYFUNCTION("""COMPUTED_VALUE"""),97017)</f>
        <v>97017</v>
      </c>
      <c r="F20" s="2">
        <f ca="1">IFERROR(__xludf.DUMMYFUNCTION("""COMPUTED_VALUE"""),24)</f>
        <v>24</v>
      </c>
      <c r="G20" s="2" t="str">
        <f ca="1">IFERROR(__xludf.DUMMYFUNCTION("""COMPUTED_VALUE"""),"Sibi")</f>
        <v>Sibi</v>
      </c>
    </row>
    <row r="21" spans="1:7">
      <c r="A21" s="2">
        <f ca="1">IFERROR(__xludf.DUMMYFUNCTION("""COMPUTED_VALUE"""),9)</f>
        <v>9</v>
      </c>
      <c r="B21" s="2" t="str">
        <f ca="1">IFERROR(__xludf.DUMMYFUNCTION("""COMPUTED_VALUE"""),"Hub")</f>
        <v>Hub</v>
      </c>
      <c r="C21" s="2" t="str">
        <f ca="1">IFERROR(__xludf.DUMMYFUNCTION("""COMPUTED_VALUE"""),"Hub")</f>
        <v>Hub</v>
      </c>
      <c r="D21" s="3">
        <f ca="1">IFERROR(__xludf.DUMMYFUNCTION("""COMPUTED_VALUE"""),6716)</f>
        <v>6716</v>
      </c>
      <c r="E21" s="3">
        <f ca="1">IFERROR(__xludf.DUMMYFUNCTION("""COMPUTED_VALUE"""),339640)</f>
        <v>339640</v>
      </c>
      <c r="F21" s="2">
        <f ca="1">IFERROR(__xludf.DUMMYFUNCTION("""COMPUTED_VALUE"""),51)</f>
        <v>51</v>
      </c>
      <c r="G21" s="2" t="str">
        <f ca="1">IFERROR(__xludf.DUMMYFUNCTION("""COMPUTED_VALUE"""),"Kalat")</f>
        <v>Kalat</v>
      </c>
    </row>
    <row r="22" spans="1:7">
      <c r="A22" s="2">
        <f ca="1">IFERROR(__xludf.DUMMYFUNCTION("""COMPUTED_VALUE"""),10)</f>
        <v>10</v>
      </c>
      <c r="B22" s="2" t="str">
        <f ca="1">IFERROR(__xludf.DUMMYFUNCTION("""COMPUTED_VALUE"""),"Jafarabad")</f>
        <v>Jafarabad</v>
      </c>
      <c r="C22" s="2" t="str">
        <f ca="1">IFERROR(__xludf.DUMMYFUNCTION("""COMPUTED_VALUE"""),"Dera Allahyar")</f>
        <v>Dera Allahyar</v>
      </c>
      <c r="D22" s="3">
        <f ca="1">IFERROR(__xludf.DUMMYFUNCTION("""COMPUTED_VALUE"""),2445)</f>
        <v>2445</v>
      </c>
      <c r="E22" s="3">
        <f ca="1">IFERROR(__xludf.DUMMYFUNCTION("""COMPUTED_VALUE"""),513813)</f>
        <v>513813</v>
      </c>
      <c r="F22" s="2">
        <f ca="1">IFERROR(__xludf.DUMMYFUNCTION("""COMPUTED_VALUE"""),210)</f>
        <v>210</v>
      </c>
      <c r="G22" s="2" t="str">
        <f ca="1">IFERROR(__xludf.DUMMYFUNCTION("""COMPUTED_VALUE"""),"Nasirabad")</f>
        <v>Nasirabad</v>
      </c>
    </row>
    <row r="23" spans="1:7">
      <c r="A23" s="2">
        <f ca="1">IFERROR(__xludf.DUMMYFUNCTION("""COMPUTED_VALUE"""),11)</f>
        <v>11</v>
      </c>
      <c r="B23" s="2" t="str">
        <f ca="1">IFERROR(__xludf.DUMMYFUNCTION("""COMPUTED_VALUE"""),"Jhal Magsi")</f>
        <v>Jhal Magsi</v>
      </c>
      <c r="C23" s="2" t="str">
        <f ca="1">IFERROR(__xludf.DUMMYFUNCTION("""COMPUTED_VALUE"""),"Gandava")</f>
        <v>Gandava</v>
      </c>
      <c r="D23" s="3">
        <f ca="1">IFERROR(__xludf.DUMMYFUNCTION("""COMPUTED_VALUE"""),3615)</f>
        <v>3615</v>
      </c>
      <c r="E23" s="3">
        <f ca="1">IFERROR(__xludf.DUMMYFUNCTION("""COMPUTED_VALUE"""),149225)</f>
        <v>149225</v>
      </c>
      <c r="F23" s="2">
        <f ca="1">IFERROR(__xludf.DUMMYFUNCTION("""COMPUTED_VALUE"""),41)</f>
        <v>41</v>
      </c>
      <c r="G23" s="2" t="str">
        <f ca="1">IFERROR(__xludf.DUMMYFUNCTION("""COMPUTED_VALUE"""),"Nasirabad")</f>
        <v>Nasirabad</v>
      </c>
    </row>
    <row r="24" spans="1:7">
      <c r="A24" s="2">
        <f ca="1">IFERROR(__xludf.DUMMYFUNCTION("""COMPUTED_VALUE"""),12)</f>
        <v>12</v>
      </c>
      <c r="B24" s="2" t="str">
        <f ca="1">IFERROR(__xludf.DUMMYFUNCTION("""COMPUTED_VALUE"""),"Kachhi")</f>
        <v>Kachhi</v>
      </c>
      <c r="C24" s="2" t="str">
        <f ca="1">IFERROR(__xludf.DUMMYFUNCTION("""COMPUTED_VALUE"""),"Dhadar")</f>
        <v>Dhadar</v>
      </c>
      <c r="D24" s="3">
        <f ca="1">IFERROR(__xludf.DUMMYFUNCTION("""COMPUTED_VALUE"""),7499)</f>
        <v>7499</v>
      </c>
      <c r="E24" s="3">
        <f ca="1">IFERROR(__xludf.DUMMYFUNCTION("""COMPUTED_VALUE"""),237030)</f>
        <v>237030</v>
      </c>
      <c r="F24" s="2">
        <f ca="1">IFERROR(__xludf.DUMMYFUNCTION("""COMPUTED_VALUE"""),32)</f>
        <v>32</v>
      </c>
      <c r="G24" s="2" t="str">
        <f ca="1">IFERROR(__xludf.DUMMYFUNCTION("""COMPUTED_VALUE"""),"Nasirabad")</f>
        <v>Nasirabad</v>
      </c>
    </row>
    <row r="25" spans="1:7">
      <c r="A25" s="2">
        <f ca="1">IFERROR(__xludf.DUMMYFUNCTION("""COMPUTED_VALUE"""),13)</f>
        <v>13</v>
      </c>
      <c r="B25" s="2" t="str">
        <f ca="1">IFERROR(__xludf.DUMMYFUNCTION("""COMPUTED_VALUE"""),"Kalat")</f>
        <v>Kalat</v>
      </c>
      <c r="C25" s="2" t="str">
        <f ca="1">IFERROR(__xludf.DUMMYFUNCTION("""COMPUTED_VALUE"""),"Kalat")</f>
        <v>Kalat</v>
      </c>
      <c r="D25" s="3">
        <f ca="1">IFERROR(__xludf.DUMMYFUNCTION("""COMPUTED_VALUE"""),6622)</f>
        <v>6622</v>
      </c>
      <c r="E25" s="3">
        <f ca="1">IFERROR(__xludf.DUMMYFUNCTION("""COMPUTED_VALUE"""),412232)</f>
        <v>412232</v>
      </c>
      <c r="F25" s="2">
        <f ca="1">IFERROR(__xludf.DUMMYFUNCTION("""COMPUTED_VALUE"""),62)</f>
        <v>62</v>
      </c>
      <c r="G25" s="2" t="str">
        <f ca="1">IFERROR(__xludf.DUMMYFUNCTION("""COMPUTED_VALUE"""),"Kalat")</f>
        <v>Kalat</v>
      </c>
    </row>
    <row r="26" spans="1:7">
      <c r="A26" s="2">
        <f ca="1">IFERROR(__xludf.DUMMYFUNCTION("""COMPUTED_VALUE"""),14)</f>
        <v>14</v>
      </c>
      <c r="B26" s="2" t="str">
        <f ca="1">IFERROR(__xludf.DUMMYFUNCTION("""COMPUTED_VALUE"""),"Kech")</f>
        <v>Kech</v>
      </c>
      <c r="C26" s="2" t="str">
        <f ca="1">IFERROR(__xludf.DUMMYFUNCTION("""COMPUTED_VALUE"""),"Turbat")</f>
        <v>Turbat</v>
      </c>
      <c r="D26" s="3">
        <f ca="1">IFERROR(__xludf.DUMMYFUNCTION("""COMPUTED_VALUE"""),22539)</f>
        <v>22539</v>
      </c>
      <c r="E26" s="3">
        <f ca="1">IFERROR(__xludf.DUMMYFUNCTION("""COMPUTED_VALUE"""),909116)</f>
        <v>909116</v>
      </c>
      <c r="F26" s="2">
        <f ca="1">IFERROR(__xludf.DUMMYFUNCTION("""COMPUTED_VALUE"""),40)</f>
        <v>40</v>
      </c>
      <c r="G26" s="2" t="str">
        <f ca="1">IFERROR(__xludf.DUMMYFUNCTION("""COMPUTED_VALUE"""),"Makran")</f>
        <v>Makran</v>
      </c>
    </row>
    <row r="27" spans="1:7">
      <c r="A27" s="2">
        <f ca="1">IFERROR(__xludf.DUMMYFUNCTION("""COMPUTED_VALUE"""),15)</f>
        <v>15</v>
      </c>
      <c r="B27" s="2" t="str">
        <f ca="1">IFERROR(__xludf.DUMMYFUNCTION("""COMPUTED_VALUE"""),"Kharan")</f>
        <v>Kharan</v>
      </c>
      <c r="C27" s="2" t="str">
        <f ca="1">IFERROR(__xludf.DUMMYFUNCTION("""COMPUTED_VALUE"""),"Kharan")</f>
        <v>Kharan</v>
      </c>
      <c r="D27" s="3">
        <f ca="1">IFERROR(__xludf.DUMMYFUNCTION("""COMPUTED_VALUE"""),8958)</f>
        <v>8958</v>
      </c>
      <c r="E27" s="3">
        <f ca="1">IFERROR(__xludf.DUMMYFUNCTION("""COMPUTED_VALUE"""),156152)</f>
        <v>156152</v>
      </c>
      <c r="F27" s="2">
        <f ca="1">IFERROR(__xludf.DUMMYFUNCTION("""COMPUTED_VALUE"""),17)</f>
        <v>17</v>
      </c>
      <c r="G27" s="2" t="str">
        <f ca="1">IFERROR(__xludf.DUMMYFUNCTION("""COMPUTED_VALUE"""),"Rakhshan")</f>
        <v>Rakhshan</v>
      </c>
    </row>
    <row r="28" spans="1:7">
      <c r="A28" s="2">
        <f ca="1">IFERROR(__xludf.DUMMYFUNCTION("""COMPUTED_VALUE"""),16)</f>
        <v>16</v>
      </c>
      <c r="B28" s="2" t="str">
        <f ca="1">IFERROR(__xludf.DUMMYFUNCTION("""COMPUTED_VALUE"""),"Khuzdar")</f>
        <v>Khuzdar</v>
      </c>
      <c r="C28" s="2" t="str">
        <f ca="1">IFERROR(__xludf.DUMMYFUNCTION("""COMPUTED_VALUE"""),"Khuzdar")</f>
        <v>Khuzdar</v>
      </c>
      <c r="D28" s="3">
        <f ca="1">IFERROR(__xludf.DUMMYFUNCTION("""COMPUTED_VALUE"""),35380)</f>
        <v>35380</v>
      </c>
      <c r="E28" s="3">
        <f ca="1">IFERROR(__xludf.DUMMYFUNCTION("""COMPUTED_VALUE"""),802207)</f>
        <v>802207</v>
      </c>
      <c r="F28" s="2">
        <f ca="1">IFERROR(__xludf.DUMMYFUNCTION("""COMPUTED_VALUE"""),23)</f>
        <v>23</v>
      </c>
      <c r="G28" s="2" t="str">
        <f ca="1">IFERROR(__xludf.DUMMYFUNCTION("""COMPUTED_VALUE"""),"Kalat")</f>
        <v>Kalat</v>
      </c>
    </row>
    <row r="29" spans="1:7">
      <c r="A29" s="2">
        <f ca="1">IFERROR(__xludf.DUMMYFUNCTION("""COMPUTED_VALUE"""),17)</f>
        <v>17</v>
      </c>
      <c r="B29" s="2" t="str">
        <f ca="1">IFERROR(__xludf.DUMMYFUNCTION("""COMPUTED_VALUE"""),"Kohlu")</f>
        <v>Kohlu</v>
      </c>
      <c r="C29" s="2" t="str">
        <f ca="1">IFERROR(__xludf.DUMMYFUNCTION("""COMPUTED_VALUE"""),"Kohlu")</f>
        <v>Kohlu</v>
      </c>
      <c r="D29" s="3">
        <f ca="1">IFERROR(__xludf.DUMMYFUNCTION("""COMPUTED_VALUE"""),7610)</f>
        <v>7610</v>
      </c>
      <c r="E29" s="3">
        <f ca="1">IFERROR(__xludf.DUMMYFUNCTION("""COMPUTED_VALUE"""),214350)</f>
        <v>214350</v>
      </c>
      <c r="F29" s="2">
        <f ca="1">IFERROR(__xludf.DUMMYFUNCTION("""COMPUTED_VALUE"""),28)</f>
        <v>28</v>
      </c>
      <c r="G29" s="2" t="str">
        <f ca="1">IFERROR(__xludf.DUMMYFUNCTION("""COMPUTED_VALUE"""),"Sibi")</f>
        <v>Sibi</v>
      </c>
    </row>
    <row r="30" spans="1:7">
      <c r="A30" s="2">
        <f ca="1">IFERROR(__xludf.DUMMYFUNCTION("""COMPUTED_VALUE"""),18)</f>
        <v>18</v>
      </c>
      <c r="B30" s="2" t="str">
        <f ca="1">IFERROR(__xludf.DUMMYFUNCTION("""COMPUTED_VALUE"""),"Lasbela")</f>
        <v>Lasbela</v>
      </c>
      <c r="C30" s="2" t="str">
        <f ca="1">IFERROR(__xludf.DUMMYFUNCTION("""COMPUTED_VALUE"""),"Uthal")</f>
        <v>Uthal</v>
      </c>
      <c r="D30" s="3">
        <f ca="1">IFERROR(__xludf.DUMMYFUNCTION("""COMPUTED_VALUE"""),15153)</f>
        <v>15153</v>
      </c>
      <c r="E30" s="3">
        <f ca="1">IFERROR(__xludf.DUMMYFUNCTION("""COMPUTED_VALUE"""),574292)</f>
        <v>574292</v>
      </c>
      <c r="F30" s="2">
        <f ca="1">IFERROR(__xludf.DUMMYFUNCTION("""COMPUTED_VALUE"""),38)</f>
        <v>38</v>
      </c>
      <c r="G30" s="2" t="str">
        <f ca="1">IFERROR(__xludf.DUMMYFUNCTION("""COMPUTED_VALUE"""),"Kalat")</f>
        <v>Kalat</v>
      </c>
    </row>
    <row r="31" spans="1:7">
      <c r="A31" s="2">
        <f ca="1">IFERROR(__xludf.DUMMYFUNCTION("""COMPUTED_VALUE"""),19)</f>
        <v>19</v>
      </c>
      <c r="B31" s="2" t="str">
        <f ca="1">IFERROR(__xludf.DUMMYFUNCTION("""COMPUTED_VALUE"""),"Loralai")</f>
        <v>Loralai</v>
      </c>
      <c r="C31" s="2" t="str">
        <f ca="1">IFERROR(__xludf.DUMMYFUNCTION("""COMPUTED_VALUE"""),"Loralai")</f>
        <v>Loralai</v>
      </c>
      <c r="D31" s="3">
        <f ca="1">IFERROR(__xludf.DUMMYFUNCTION("""COMPUTED_VALUE"""),9830)</f>
        <v>9830</v>
      </c>
      <c r="E31" s="3">
        <f ca="1">IFERROR(__xludf.DUMMYFUNCTION("""COMPUTED_VALUE"""),397400)</f>
        <v>397400</v>
      </c>
      <c r="F31" s="2">
        <f ca="1">IFERROR(__xludf.DUMMYFUNCTION("""COMPUTED_VALUE"""),40)</f>
        <v>40</v>
      </c>
      <c r="G31" s="2" t="str">
        <f ca="1">IFERROR(__xludf.DUMMYFUNCTION("""COMPUTED_VALUE"""),"Loralai")</f>
        <v>Loralai</v>
      </c>
    </row>
    <row r="32" spans="1:7">
      <c r="A32" s="2">
        <f ca="1">IFERROR(__xludf.DUMMYFUNCTION("""COMPUTED_VALUE"""),20)</f>
        <v>20</v>
      </c>
      <c r="B32" s="2" t="str">
        <f ca="1">IFERROR(__xludf.DUMMYFUNCTION("""COMPUTED_VALUE"""),"Mastung")</f>
        <v>Mastung</v>
      </c>
      <c r="C32" s="2" t="str">
        <f ca="1">IFERROR(__xludf.DUMMYFUNCTION("""COMPUTED_VALUE"""),"Mastung")</f>
        <v>Mastung</v>
      </c>
      <c r="D32" s="3">
        <f ca="1">IFERROR(__xludf.DUMMYFUNCTION("""COMPUTED_VALUE"""),5896)</f>
        <v>5896</v>
      </c>
      <c r="E32" s="3">
        <f ca="1">IFERROR(__xludf.DUMMYFUNCTION("""COMPUTED_VALUE"""),266461)</f>
        <v>266461</v>
      </c>
      <c r="F32" s="2">
        <f ca="1">IFERROR(__xludf.DUMMYFUNCTION("""COMPUTED_VALUE"""),45)</f>
        <v>45</v>
      </c>
      <c r="G32" s="2" t="str">
        <f ca="1">IFERROR(__xludf.DUMMYFUNCTION("""COMPUTED_VALUE"""),"Kalat")</f>
        <v>Kalat</v>
      </c>
    </row>
    <row r="33" spans="1:7">
      <c r="A33" s="2">
        <f ca="1">IFERROR(__xludf.DUMMYFUNCTION("""COMPUTED_VALUE"""),21)</f>
        <v>21</v>
      </c>
      <c r="B33" s="2" t="str">
        <f ca="1">IFERROR(__xludf.DUMMYFUNCTION("""COMPUTED_VALUE"""),"Musakhel")</f>
        <v>Musakhel</v>
      </c>
      <c r="C33" s="2" t="str">
        <f ca="1">IFERROR(__xludf.DUMMYFUNCTION("""COMPUTED_VALUE"""),"Musa Khel Bazar")</f>
        <v>Musa Khel Bazar</v>
      </c>
      <c r="D33" s="3">
        <f ca="1">IFERROR(__xludf.DUMMYFUNCTION("""COMPUTED_VALUE"""),5728)</f>
        <v>5728</v>
      </c>
      <c r="E33" s="3">
        <f ca="1">IFERROR(__xludf.DUMMYFUNCTION("""COMPUTED_VALUE"""),167017)</f>
        <v>167017</v>
      </c>
      <c r="F33" s="2">
        <f ca="1">IFERROR(__xludf.DUMMYFUNCTION("""COMPUTED_VALUE"""),29)</f>
        <v>29</v>
      </c>
      <c r="G33" s="2" t="str">
        <f ca="1">IFERROR(__xludf.DUMMYFUNCTION("""COMPUTED_VALUE"""),"Loralai")</f>
        <v>Loralai</v>
      </c>
    </row>
    <row r="34" spans="1:7">
      <c r="A34" s="2">
        <f ca="1">IFERROR(__xludf.DUMMYFUNCTION("""COMPUTED_VALUE"""),22)</f>
        <v>22</v>
      </c>
      <c r="B34" s="2" t="str">
        <f ca="1">IFERROR(__xludf.DUMMYFUNCTION("""COMPUTED_VALUE"""),"Nasirabad")</f>
        <v>Nasirabad</v>
      </c>
      <c r="C34" s="2" t="str">
        <f ca="1">IFERROR(__xludf.DUMMYFUNCTION("""COMPUTED_VALUE"""),"Dera Murad Jamali")</f>
        <v>Dera Murad Jamali</v>
      </c>
      <c r="D34" s="3">
        <f ca="1">IFERROR(__xludf.DUMMYFUNCTION("""COMPUTED_VALUE"""),3387)</f>
        <v>3387</v>
      </c>
      <c r="E34" s="3">
        <f ca="1">IFERROR(__xludf.DUMMYFUNCTION("""COMPUTED_VALUE"""),490538)</f>
        <v>490538</v>
      </c>
      <c r="F34" s="2">
        <f ca="1">IFERROR(__xludf.DUMMYFUNCTION("""COMPUTED_VALUE"""),145)</f>
        <v>145</v>
      </c>
      <c r="G34" s="2" t="str">
        <f ca="1">IFERROR(__xludf.DUMMYFUNCTION("""COMPUTED_VALUE"""),"Nasirabad")</f>
        <v>Nasirabad</v>
      </c>
    </row>
    <row r="35" spans="1:7">
      <c r="A35" s="2">
        <f ca="1">IFERROR(__xludf.DUMMYFUNCTION("""COMPUTED_VALUE"""),23)</f>
        <v>23</v>
      </c>
      <c r="B35" s="2" t="str">
        <f ca="1">IFERROR(__xludf.DUMMYFUNCTION("""COMPUTED_VALUE"""),"Nushki[17]")</f>
        <v>Nushki[17]</v>
      </c>
      <c r="C35" s="2" t="str">
        <f ca="1">IFERROR(__xludf.DUMMYFUNCTION("""COMPUTED_VALUE"""),"Nushki")</f>
        <v>Nushki</v>
      </c>
      <c r="D35" s="3">
        <f ca="1">IFERROR(__xludf.DUMMYFUNCTION("""COMPUTED_VALUE"""),5797)</f>
        <v>5797</v>
      </c>
      <c r="E35" s="3">
        <f ca="1">IFERROR(__xludf.DUMMYFUNCTION("""COMPUTED_VALUE"""),178796)</f>
        <v>178796</v>
      </c>
      <c r="F35" s="2">
        <f ca="1">IFERROR(__xludf.DUMMYFUNCTION("""COMPUTED_VALUE"""),31)</f>
        <v>31</v>
      </c>
      <c r="G35" s="2" t="str">
        <f ca="1">IFERROR(__xludf.DUMMYFUNCTION("""COMPUTED_VALUE"""),"Rakhshan")</f>
        <v>Rakhshan</v>
      </c>
    </row>
    <row r="36" spans="1:7">
      <c r="A36" s="2">
        <f ca="1">IFERROR(__xludf.DUMMYFUNCTION("""COMPUTED_VALUE"""),24)</f>
        <v>24</v>
      </c>
      <c r="B36" s="2" t="str">
        <f ca="1">IFERROR(__xludf.DUMMYFUNCTION("""COMPUTED_VALUE"""),"Panjgur")</f>
        <v>Panjgur</v>
      </c>
      <c r="C36" s="2" t="str">
        <f ca="1">IFERROR(__xludf.DUMMYFUNCTION("""COMPUTED_VALUE"""),"Panjgur")</f>
        <v>Panjgur</v>
      </c>
      <c r="D36" s="3">
        <f ca="1">IFERROR(__xludf.DUMMYFUNCTION("""COMPUTED_VALUE"""),16891)</f>
        <v>16891</v>
      </c>
      <c r="E36" s="3">
        <f ca="1">IFERROR(__xludf.DUMMYFUNCTION("""COMPUTED_VALUE"""),316385)</f>
        <v>316385</v>
      </c>
      <c r="F36" s="2">
        <f ca="1">IFERROR(__xludf.DUMMYFUNCTION("""COMPUTED_VALUE"""),19)</f>
        <v>19</v>
      </c>
      <c r="G36" s="2" t="str">
        <f ca="1">IFERROR(__xludf.DUMMYFUNCTION("""COMPUTED_VALUE"""),"Makran")</f>
        <v>Makran</v>
      </c>
    </row>
    <row r="37" spans="1:7">
      <c r="A37" s="2">
        <f ca="1">IFERROR(__xludf.DUMMYFUNCTION("""COMPUTED_VALUE"""),25)</f>
        <v>25</v>
      </c>
      <c r="B37" s="2" t="str">
        <f ca="1">IFERROR(__xludf.DUMMYFUNCTION("""COMPUTED_VALUE"""),"Pishin")</f>
        <v>Pishin</v>
      </c>
      <c r="C37" s="2" t="str">
        <f ca="1">IFERROR(__xludf.DUMMYFUNCTION("""COMPUTED_VALUE"""),"Pishin")</f>
        <v>Pishin</v>
      </c>
      <c r="D37" s="3">
        <f ca="1">IFERROR(__xludf.DUMMYFUNCTION("""COMPUTED_VALUE"""),7819)</f>
        <v>7819</v>
      </c>
      <c r="E37" s="3">
        <f ca="1">IFERROR(__xludf.DUMMYFUNCTION("""COMPUTED_VALUE"""),736481)</f>
        <v>736481</v>
      </c>
      <c r="F37" s="2">
        <f ca="1">IFERROR(__xludf.DUMMYFUNCTION("""COMPUTED_VALUE"""),94)</f>
        <v>94</v>
      </c>
      <c r="G37" s="2" t="str">
        <f ca="1">IFERROR(__xludf.DUMMYFUNCTION("""COMPUTED_VALUE"""),"Quetta")</f>
        <v>Quetta</v>
      </c>
    </row>
    <row r="38" spans="1:7">
      <c r="A38" s="2">
        <f ca="1">IFERROR(__xludf.DUMMYFUNCTION("""COMPUTED_VALUE"""),26)</f>
        <v>26</v>
      </c>
      <c r="B38" s="2" t="str">
        <f ca="1">IFERROR(__xludf.DUMMYFUNCTION("""COMPUTED_VALUE"""),"Quetta")</f>
        <v>Quetta</v>
      </c>
      <c r="C38" s="2" t="str">
        <f ca="1">IFERROR(__xludf.DUMMYFUNCTION("""COMPUTED_VALUE"""),"Quetta")</f>
        <v>Quetta</v>
      </c>
      <c r="D38" s="3">
        <f ca="1">IFERROR(__xludf.DUMMYFUNCTION("""COMPUTED_VALUE"""),2653)</f>
        <v>2653</v>
      </c>
      <c r="E38" s="3">
        <f ca="1">IFERROR(__xludf.DUMMYFUNCTION("""COMPUTED_VALUE"""),2275699)</f>
        <v>2275699</v>
      </c>
      <c r="F38" s="2">
        <f ca="1">IFERROR(__xludf.DUMMYFUNCTION("""COMPUTED_VALUE"""),858)</f>
        <v>858</v>
      </c>
      <c r="G38" s="2" t="str">
        <f ca="1">IFERROR(__xludf.DUMMYFUNCTION("""COMPUTED_VALUE"""),"Quetta")</f>
        <v>Quetta</v>
      </c>
    </row>
    <row r="39" spans="1:7">
      <c r="A39" s="2">
        <f ca="1">IFERROR(__xludf.DUMMYFUNCTION("""COMPUTED_VALUE"""),27)</f>
        <v>27</v>
      </c>
      <c r="B39" s="2" t="str">
        <f ca="1">IFERROR(__xludf.DUMMYFUNCTION("""COMPUTED_VALUE"""),"Qila Abdullah")</f>
        <v>Qila Abdullah</v>
      </c>
      <c r="C39" s="2" t="str">
        <f ca="1">IFERROR(__xludf.DUMMYFUNCTION("""COMPUTED_VALUE"""),"Jungle Pir Alizai")</f>
        <v>Jungle Pir Alizai</v>
      </c>
      <c r="D39" s="3">
        <f ca="1">IFERROR(__xludf.DUMMYFUNCTION("""COMPUTED_VALUE"""),3293)</f>
        <v>3293</v>
      </c>
      <c r="E39" s="3">
        <f ca="1">IFERROR(__xludf.DUMMYFUNCTION("""COMPUTED_VALUE"""),757578)</f>
        <v>757578</v>
      </c>
      <c r="F39" s="2">
        <f ca="1">IFERROR(__xludf.DUMMYFUNCTION("""COMPUTED_VALUE"""),230)</f>
        <v>230</v>
      </c>
      <c r="G39" s="2" t="str">
        <f ca="1">IFERROR(__xludf.DUMMYFUNCTION("""COMPUTED_VALUE"""),"Quetta")</f>
        <v>Quetta</v>
      </c>
    </row>
    <row r="40" spans="1:7">
      <c r="A40" s="2">
        <f ca="1">IFERROR(__xludf.DUMMYFUNCTION("""COMPUTED_VALUE"""),28)</f>
        <v>28</v>
      </c>
      <c r="B40" s="2" t="str">
        <f ca="1">IFERROR(__xludf.DUMMYFUNCTION("""COMPUTED_VALUE"""),"Qilla Saifullah")</f>
        <v>Qilla Saifullah</v>
      </c>
      <c r="C40" s="2" t="str">
        <f ca="1">IFERROR(__xludf.DUMMYFUNCTION("""COMPUTED_VALUE"""),"Qilla Saifullah")</f>
        <v>Qilla Saifullah</v>
      </c>
      <c r="D40" s="3">
        <f ca="1">IFERROR(__xludf.DUMMYFUNCTION("""COMPUTED_VALUE"""),6831)</f>
        <v>6831</v>
      </c>
      <c r="E40" s="3">
        <f ca="1">IFERROR(__xludf.DUMMYFUNCTION("""COMPUTED_VALUE"""),342814)</f>
        <v>342814</v>
      </c>
      <c r="F40" s="2">
        <f ca="1">IFERROR(__xludf.DUMMYFUNCTION("""COMPUTED_VALUE"""),50)</f>
        <v>50</v>
      </c>
      <c r="G40" s="2" t="str">
        <f ca="1">IFERROR(__xludf.DUMMYFUNCTION("""COMPUTED_VALUE"""),"Zhob")</f>
        <v>Zhob</v>
      </c>
    </row>
    <row r="41" spans="1:7">
      <c r="A41" s="2">
        <f ca="1">IFERROR(__xludf.DUMMYFUNCTION("""COMPUTED_VALUE"""),29)</f>
        <v>29</v>
      </c>
      <c r="B41" s="2" t="str">
        <f ca="1">IFERROR(__xludf.DUMMYFUNCTION("""COMPUTED_VALUE"""),"Sherani")</f>
        <v>Sherani</v>
      </c>
      <c r="C41" s="2" t="str">
        <f ca="1">IFERROR(__xludf.DUMMYFUNCTION("""COMPUTED_VALUE"""),"Sherani")</f>
        <v>Sherani</v>
      </c>
      <c r="D41" s="3">
        <f ca="1">IFERROR(__xludf.DUMMYFUNCTION("""COMPUTED_VALUE"""),2800)</f>
        <v>2800</v>
      </c>
      <c r="E41" s="3">
        <f ca="1">IFERROR(__xludf.DUMMYFUNCTION("""COMPUTED_VALUE"""),153116)</f>
        <v>153116</v>
      </c>
      <c r="F41" s="2">
        <f ca="1">IFERROR(__xludf.DUMMYFUNCTION("""COMPUTED_VALUE"""),55)</f>
        <v>55</v>
      </c>
      <c r="G41" s="2" t="str">
        <f ca="1">IFERROR(__xludf.DUMMYFUNCTION("""COMPUTED_VALUE"""),"Zhob")</f>
        <v>Zhob</v>
      </c>
    </row>
    <row r="42" spans="1:7">
      <c r="A42" s="2">
        <f ca="1">IFERROR(__xludf.DUMMYFUNCTION("""COMPUTED_VALUE"""),30)</f>
        <v>30</v>
      </c>
      <c r="B42" s="2" t="str">
        <f ca="1">IFERROR(__xludf.DUMMYFUNCTION("""COMPUTED_VALUE"""),"Sibi")</f>
        <v>Sibi</v>
      </c>
      <c r="C42" s="2" t="str">
        <f ca="1">IFERROR(__xludf.DUMMYFUNCTION("""COMPUTED_VALUE"""),"Sibi")</f>
        <v>Sibi</v>
      </c>
      <c r="D42" s="3">
        <f ca="1">IFERROR(__xludf.DUMMYFUNCTION("""COMPUTED_VALUE"""),7796)</f>
        <v>7796</v>
      </c>
      <c r="E42" s="3">
        <f ca="1">IFERROR(__xludf.DUMMYFUNCTION("""COMPUTED_VALUE"""),135572)</f>
        <v>135572</v>
      </c>
      <c r="F42" s="2">
        <f ca="1">IFERROR(__xludf.DUMMYFUNCTION("""COMPUTED_VALUE"""),17)</f>
        <v>17</v>
      </c>
      <c r="G42" s="2" t="str">
        <f ca="1">IFERROR(__xludf.DUMMYFUNCTION("""COMPUTED_VALUE"""),"Sibi")</f>
        <v>Sibi</v>
      </c>
    </row>
    <row r="43" spans="1:7">
      <c r="A43" s="2">
        <f ca="1">IFERROR(__xludf.DUMMYFUNCTION("""COMPUTED_VALUE"""),31)</f>
        <v>31</v>
      </c>
      <c r="B43" s="2" t="str">
        <f ca="1">IFERROR(__xludf.DUMMYFUNCTION("""COMPUTED_VALUE"""),"Sohbatpur")</f>
        <v>Sohbatpur</v>
      </c>
      <c r="C43" s="2" t="str">
        <f ca="1">IFERROR(__xludf.DUMMYFUNCTION("""COMPUTED_VALUE"""),"Sohbatpur")</f>
        <v>Sohbatpur</v>
      </c>
      <c r="D43" s="3">
        <f ca="1">IFERROR(__xludf.DUMMYFUNCTION("""COMPUTED_VALUE"""),1412)</f>
        <v>1412</v>
      </c>
      <c r="E43" s="3">
        <f ca="1">IFERROR(__xludf.DUMMYFUNCTION("""COMPUTED_VALUE"""),200538)</f>
        <v>200538</v>
      </c>
      <c r="F43" s="2">
        <f ca="1">IFERROR(__xludf.DUMMYFUNCTION("""COMPUTED_VALUE"""),142)</f>
        <v>142</v>
      </c>
      <c r="G43" s="2" t="str">
        <f ca="1">IFERROR(__xludf.DUMMYFUNCTION("""COMPUTED_VALUE"""),"Nasirabad")</f>
        <v>Nasirabad</v>
      </c>
    </row>
    <row r="44" spans="1:7">
      <c r="A44" s="2">
        <f ca="1">IFERROR(__xludf.DUMMYFUNCTION("""COMPUTED_VALUE"""),32)</f>
        <v>32</v>
      </c>
      <c r="B44" s="2" t="str">
        <f ca="1">IFERROR(__xludf.DUMMYFUNCTION("""COMPUTED_VALUE"""),"Surab")</f>
        <v>Surab</v>
      </c>
      <c r="C44" s="2" t="str">
        <f ca="1">IFERROR(__xludf.DUMMYFUNCTION("""COMPUTED_VALUE"""),"Surab")</f>
        <v>Surab</v>
      </c>
      <c r="D44" s="2" t="str">
        <f ca="1">IFERROR(__xludf.DUMMYFUNCTION("""COMPUTED_VALUE"""),"-")</f>
        <v>-</v>
      </c>
      <c r="E44" s="2" t="str">
        <f ca="1">IFERROR(__xludf.DUMMYFUNCTION("""COMPUTED_VALUE"""),"-")</f>
        <v>-</v>
      </c>
      <c r="F44" s="2" t="str">
        <f ca="1">IFERROR(__xludf.DUMMYFUNCTION("""COMPUTED_VALUE"""),"-")</f>
        <v>-</v>
      </c>
      <c r="G44" s="2" t="str">
        <f ca="1">IFERROR(__xludf.DUMMYFUNCTION("""COMPUTED_VALUE"""),"Kalat")</f>
        <v>Kalat</v>
      </c>
    </row>
    <row r="45" spans="1:7">
      <c r="A45" s="2">
        <f ca="1">IFERROR(__xludf.DUMMYFUNCTION("""COMPUTED_VALUE"""),33)</f>
        <v>33</v>
      </c>
      <c r="B45" s="2" t="str">
        <f ca="1">IFERROR(__xludf.DUMMYFUNCTION("""COMPUTED_VALUE"""),"Washuk")</f>
        <v>Washuk</v>
      </c>
      <c r="C45" s="2" t="str">
        <f ca="1">IFERROR(__xludf.DUMMYFUNCTION("""COMPUTED_VALUE"""),"Washuk")</f>
        <v>Washuk</v>
      </c>
      <c r="D45" s="3">
        <f ca="1">IFERROR(__xludf.DUMMYFUNCTION("""COMPUTED_VALUE"""),29510)</f>
        <v>29510</v>
      </c>
      <c r="E45" s="3">
        <f ca="1">IFERROR(__xludf.DUMMYFUNCTION("""COMPUTED_VALUE"""),176206)</f>
        <v>176206</v>
      </c>
      <c r="F45" s="2">
        <f ca="1">IFERROR(__xludf.DUMMYFUNCTION("""COMPUTED_VALUE"""),6)</f>
        <v>6</v>
      </c>
      <c r="G45" s="2" t="str">
        <f ca="1">IFERROR(__xludf.DUMMYFUNCTION("""COMPUTED_VALUE"""),"Rakhshan")</f>
        <v>Rakhshan</v>
      </c>
    </row>
    <row r="46" spans="1:7">
      <c r="A46" s="2">
        <f ca="1">IFERROR(__xludf.DUMMYFUNCTION("""COMPUTED_VALUE"""),34)</f>
        <v>34</v>
      </c>
      <c r="B46" s="2" t="str">
        <f ca="1">IFERROR(__xludf.DUMMYFUNCTION("""COMPUTED_VALUE"""),"Zhob")</f>
        <v>Zhob</v>
      </c>
      <c r="C46" s="2" t="str">
        <f ca="1">IFERROR(__xludf.DUMMYFUNCTION("""COMPUTED_VALUE"""),"Zhob")</f>
        <v>Zhob</v>
      </c>
      <c r="D46" s="3">
        <f ca="1">IFERROR(__xludf.DUMMYFUNCTION("""COMPUTED_VALUE"""),20297)</f>
        <v>20297</v>
      </c>
      <c r="E46" s="3">
        <f ca="1">IFERROR(__xludf.DUMMYFUNCTION("""COMPUTED_VALUE"""),310544)</f>
        <v>310544</v>
      </c>
      <c r="F46" s="2">
        <f ca="1">IFERROR(__xludf.DUMMYFUNCTION("""COMPUTED_VALUE"""),15)</f>
        <v>15</v>
      </c>
      <c r="G46" s="2" t="str">
        <f ca="1">IFERROR(__xludf.DUMMYFUNCTION("""COMPUTED_VALUE"""),"Zhob")</f>
        <v>Zhob</v>
      </c>
    </row>
    <row r="47" spans="1:7">
      <c r="A47" s="2">
        <f ca="1">IFERROR(__xludf.DUMMYFUNCTION("""COMPUTED_VALUE"""),35)</f>
        <v>35</v>
      </c>
      <c r="B47" s="2" t="str">
        <f ca="1">IFERROR(__xludf.DUMMYFUNCTION("""COMPUTED_VALUE"""),"Ziarat")</f>
        <v>Ziarat</v>
      </c>
      <c r="C47" s="2" t="str">
        <f ca="1">IFERROR(__xludf.DUMMYFUNCTION("""COMPUTED_VALUE"""),"Ziarat")</f>
        <v>Ziarat</v>
      </c>
      <c r="D47" s="3">
        <f ca="1">IFERROR(__xludf.DUMMYFUNCTION("""COMPUTED_VALUE"""),1489)</f>
        <v>1489</v>
      </c>
      <c r="E47" s="3">
        <f ca="1">IFERROR(__xludf.DUMMYFUNCTION("""COMPUTED_VALUE"""),160422)</f>
        <v>160422</v>
      </c>
      <c r="F47" s="2">
        <f ca="1">IFERROR(__xludf.DUMMYFUNCTION("""COMPUTED_VALUE"""),108)</f>
        <v>108</v>
      </c>
      <c r="G47" s="2" t="str">
        <f ca="1">IFERROR(__xludf.DUMMYFUNCTION("""COMPUTED_VALUE"""),"Kalat")</f>
        <v>Kalat</v>
      </c>
    </row>
    <row r="48" spans="1:7">
      <c r="A48" s="2">
        <f ca="1">IFERROR(__xludf.DUMMYFUNCTION("""COMPUTED_VALUE"""),36)</f>
        <v>36</v>
      </c>
      <c r="B48" s="2" t="str">
        <f ca="1">IFERROR(__xludf.DUMMYFUNCTION("""COMPUTED_VALUE"""),"Usta Muhammad")</f>
        <v>Usta Muhammad</v>
      </c>
      <c r="C48" s="2" t="str">
        <f ca="1">IFERROR(__xludf.DUMMYFUNCTION("""COMPUTED_VALUE"""),"Usta Muhammad")</f>
        <v>Usta Muhammad</v>
      </c>
      <c r="D48" s="2" t="str">
        <f ca="1">IFERROR(__xludf.DUMMYFUNCTION("""COMPUTED_VALUE"""),"N/A")</f>
        <v>N/A</v>
      </c>
      <c r="E48" s="2" t="str">
        <f ca="1">IFERROR(__xludf.DUMMYFUNCTION("""COMPUTED_VALUE"""),"N/A")</f>
        <v>N/A</v>
      </c>
      <c r="F48" s="2" t="str">
        <f ca="1">IFERROR(__xludf.DUMMYFUNCTION("""COMPUTED_VALUE"""),"N/A")</f>
        <v>N/A</v>
      </c>
      <c r="G48" s="2" t="str">
        <f ca="1">IFERROR(__xludf.DUMMYFUNCTION("""COMPUTED_VALUE"""),"Nasirabad")</f>
        <v>Nasirabad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7"/>
  <sheetViews>
    <sheetView workbookViewId="0">
      <pane ySplit="1" topLeftCell="A2" activePane="bottomLeft" state="frozen"/>
      <selection pane="bottomLeft" activeCell="M12" sqref="M12"/>
    </sheetView>
  </sheetViews>
  <sheetFormatPr defaultColWidth="12.6640625" defaultRowHeight="15.75" customHeight="1"/>
  <cols>
    <col min="1" max="1" width="9" bestFit="1" customWidth="1"/>
    <col min="2" max="3" width="20.88671875" bestFit="1" customWidth="1"/>
    <col min="4" max="4" width="13.21875" bestFit="1" customWidth="1"/>
    <col min="5" max="5" width="17.6640625" bestFit="1" customWidth="1"/>
    <col min="6" max="6" width="18.5546875" bestFit="1" customWidth="1"/>
    <col min="7" max="7" width="21.5546875" bestFit="1" customWidth="1"/>
    <col min="8" max="8" width="20" bestFit="1" customWidth="1"/>
    <col min="9" max="9" width="12.33203125" bestFit="1" customWidth="1"/>
  </cols>
  <sheetData>
    <row r="1" spans="1:9">
      <c r="A1" s="2" t="s">
        <v>1</v>
      </c>
      <c r="B1" s="2" t="s">
        <v>2</v>
      </c>
      <c r="C1" s="2" t="s">
        <v>3</v>
      </c>
      <c r="D1" s="2" t="s">
        <v>4</v>
      </c>
      <c r="E1" s="6" t="s">
        <v>5</v>
      </c>
      <c r="F1" s="7" t="s">
        <v>6</v>
      </c>
      <c r="G1" s="2" t="s">
        <v>7</v>
      </c>
      <c r="H1" s="2" t="s">
        <v>8</v>
      </c>
      <c r="I1" s="7" t="s">
        <v>9</v>
      </c>
    </row>
    <row r="2" spans="1:9">
      <c r="A2" s="2">
        <v>1</v>
      </c>
      <c r="B2" s="2" t="s">
        <v>10</v>
      </c>
      <c r="C2" s="2" t="s">
        <v>10</v>
      </c>
      <c r="D2" s="8">
        <v>29510</v>
      </c>
      <c r="E2" s="9" t="s">
        <v>11</v>
      </c>
      <c r="F2" s="3">
        <v>956011</v>
      </c>
      <c r="G2" s="2">
        <v>4</v>
      </c>
      <c r="H2" s="2" t="s">
        <v>12</v>
      </c>
      <c r="I2" s="7" t="s">
        <v>13</v>
      </c>
    </row>
    <row r="3" spans="1:9">
      <c r="A3" s="2">
        <v>2</v>
      </c>
      <c r="B3" s="2" t="s">
        <v>14</v>
      </c>
      <c r="C3" s="2" t="s">
        <v>14</v>
      </c>
      <c r="D3" s="3">
        <v>3514</v>
      </c>
      <c r="E3" s="9" t="s">
        <v>11</v>
      </c>
      <c r="F3" s="3">
        <v>171556</v>
      </c>
      <c r="G3" s="2">
        <v>48.8</v>
      </c>
      <c r="H3" s="2" t="s">
        <v>15</v>
      </c>
      <c r="I3" s="7" t="s">
        <v>13</v>
      </c>
    </row>
    <row r="4" spans="1:9">
      <c r="A4" s="2">
        <v>3</v>
      </c>
      <c r="B4" s="2" t="s">
        <v>16</v>
      </c>
      <c r="C4" s="2" t="s">
        <v>17</v>
      </c>
      <c r="D4" s="8">
        <v>44748</v>
      </c>
      <c r="E4" s="9" t="s">
        <v>11</v>
      </c>
      <c r="F4" s="3">
        <v>226008</v>
      </c>
      <c r="G4" s="2">
        <v>5</v>
      </c>
      <c r="H4" s="2" t="s">
        <v>18</v>
      </c>
      <c r="I4" s="7" t="s">
        <v>13</v>
      </c>
    </row>
    <row r="5" spans="1:9">
      <c r="A5" s="2">
        <v>4</v>
      </c>
      <c r="B5" s="2" t="s">
        <v>19</v>
      </c>
      <c r="C5" s="2" t="s">
        <v>19</v>
      </c>
      <c r="D5" s="11" t="s">
        <v>11</v>
      </c>
      <c r="E5" s="9" t="s">
        <v>11</v>
      </c>
      <c r="F5" s="11" t="s">
        <v>11</v>
      </c>
      <c r="G5" s="11" t="s">
        <v>11</v>
      </c>
      <c r="H5" s="2" t="s">
        <v>20</v>
      </c>
      <c r="I5" s="7" t="s">
        <v>13</v>
      </c>
    </row>
    <row r="6" spans="1:9">
      <c r="A6" s="2">
        <v>5</v>
      </c>
      <c r="B6" s="2" t="s">
        <v>21</v>
      </c>
      <c r="C6" s="2" t="s">
        <v>21</v>
      </c>
      <c r="D6" s="3">
        <v>10160</v>
      </c>
      <c r="E6" s="9" t="s">
        <v>11</v>
      </c>
      <c r="F6" s="3">
        <v>1500603</v>
      </c>
      <c r="G6" s="2">
        <v>31</v>
      </c>
      <c r="H6" s="2" t="s">
        <v>22</v>
      </c>
      <c r="I6" s="7" t="s">
        <v>13</v>
      </c>
    </row>
    <row r="7" spans="1:9">
      <c r="A7" s="2">
        <v>6</v>
      </c>
      <c r="B7" s="2" t="s">
        <v>23</v>
      </c>
      <c r="C7" s="2" t="s">
        <v>23</v>
      </c>
      <c r="D7" s="11" t="s">
        <v>11</v>
      </c>
      <c r="E7" s="9" t="s">
        <v>11</v>
      </c>
      <c r="F7" s="10">
        <v>153000</v>
      </c>
      <c r="G7" s="12" t="s">
        <v>11</v>
      </c>
      <c r="H7" s="2" t="s">
        <v>15</v>
      </c>
      <c r="I7" s="7" t="s">
        <v>13</v>
      </c>
    </row>
    <row r="8" spans="1:9">
      <c r="A8" s="2">
        <v>7</v>
      </c>
      <c r="B8" s="2" t="s">
        <v>24</v>
      </c>
      <c r="C8" s="2" t="s">
        <v>24</v>
      </c>
      <c r="D8" s="3">
        <v>12637</v>
      </c>
      <c r="E8" s="9" t="s">
        <v>11</v>
      </c>
      <c r="F8" s="3">
        <v>4500514</v>
      </c>
      <c r="G8" s="2">
        <v>21</v>
      </c>
      <c r="H8" s="2" t="s">
        <v>25</v>
      </c>
      <c r="I8" s="7" t="s">
        <v>13</v>
      </c>
    </row>
    <row r="9" spans="1:9">
      <c r="A9" s="2">
        <v>8</v>
      </c>
      <c r="B9" s="12" t="s">
        <v>26</v>
      </c>
      <c r="C9" s="2" t="s">
        <v>26</v>
      </c>
      <c r="D9" s="3">
        <v>4096</v>
      </c>
      <c r="E9" s="9" t="s">
        <v>11</v>
      </c>
      <c r="F9" s="3">
        <v>97017</v>
      </c>
      <c r="G9" s="2">
        <v>24</v>
      </c>
      <c r="H9" s="2" t="s">
        <v>22</v>
      </c>
      <c r="I9" s="7" t="s">
        <v>13</v>
      </c>
    </row>
    <row r="10" spans="1:9">
      <c r="A10" s="2">
        <v>9</v>
      </c>
      <c r="B10" s="2" t="s">
        <v>27</v>
      </c>
      <c r="C10" s="2" t="s">
        <v>27</v>
      </c>
      <c r="D10" s="3">
        <v>6716</v>
      </c>
      <c r="E10" s="9" t="s">
        <v>11</v>
      </c>
      <c r="F10" s="3">
        <v>339640</v>
      </c>
      <c r="G10" s="2">
        <v>51</v>
      </c>
      <c r="H10" s="2" t="s">
        <v>12</v>
      </c>
      <c r="I10" s="7" t="s">
        <v>13</v>
      </c>
    </row>
    <row r="11" spans="1:9">
      <c r="A11" s="2">
        <v>10</v>
      </c>
      <c r="B11" s="2" t="s">
        <v>28</v>
      </c>
      <c r="C11" s="2" t="s">
        <v>29</v>
      </c>
      <c r="D11" s="3">
        <v>2445</v>
      </c>
      <c r="E11" s="9" t="s">
        <v>11</v>
      </c>
      <c r="F11" s="3">
        <v>513813</v>
      </c>
      <c r="G11" s="2">
        <v>210</v>
      </c>
      <c r="H11" s="2" t="s">
        <v>30</v>
      </c>
      <c r="I11" s="7" t="s">
        <v>13</v>
      </c>
    </row>
    <row r="12" spans="1:9">
      <c r="A12" s="2">
        <v>11</v>
      </c>
      <c r="B12" s="2" t="s">
        <v>31</v>
      </c>
      <c r="C12" s="2" t="s">
        <v>32</v>
      </c>
      <c r="D12" s="3">
        <v>3615</v>
      </c>
      <c r="E12" s="9" t="s">
        <v>11</v>
      </c>
      <c r="F12" s="3">
        <v>149225</v>
      </c>
      <c r="G12" s="2">
        <v>41</v>
      </c>
      <c r="H12" s="2" t="s">
        <v>30</v>
      </c>
      <c r="I12" s="7" t="s">
        <v>13</v>
      </c>
    </row>
    <row r="13" spans="1:9">
      <c r="A13" s="2">
        <v>12</v>
      </c>
      <c r="B13" s="2" t="s">
        <v>33</v>
      </c>
      <c r="C13" s="2" t="s">
        <v>34</v>
      </c>
      <c r="D13" s="3">
        <v>7499</v>
      </c>
      <c r="E13" s="9" t="s">
        <v>11</v>
      </c>
      <c r="F13" s="3">
        <v>237030</v>
      </c>
      <c r="G13" s="2">
        <v>32</v>
      </c>
      <c r="H13" s="2" t="s">
        <v>30</v>
      </c>
      <c r="I13" s="7" t="s">
        <v>13</v>
      </c>
    </row>
    <row r="14" spans="1:9">
      <c r="A14" s="2">
        <v>13</v>
      </c>
      <c r="B14" s="2" t="s">
        <v>12</v>
      </c>
      <c r="C14" s="2" t="s">
        <v>12</v>
      </c>
      <c r="D14" s="3">
        <v>6622</v>
      </c>
      <c r="E14" s="9" t="s">
        <v>11</v>
      </c>
      <c r="F14" s="3">
        <v>412232</v>
      </c>
      <c r="G14" s="2">
        <v>62</v>
      </c>
      <c r="H14" s="2" t="s">
        <v>12</v>
      </c>
      <c r="I14" s="7" t="s">
        <v>13</v>
      </c>
    </row>
    <row r="15" spans="1:9">
      <c r="A15" s="2">
        <v>14</v>
      </c>
      <c r="B15" s="2" t="s">
        <v>35</v>
      </c>
      <c r="C15" s="2" t="s">
        <v>36</v>
      </c>
      <c r="D15" s="3">
        <v>22539</v>
      </c>
      <c r="E15" s="9" t="s">
        <v>11</v>
      </c>
      <c r="F15" s="3">
        <v>909116</v>
      </c>
      <c r="G15" s="2">
        <v>40</v>
      </c>
      <c r="H15" s="2" t="s">
        <v>25</v>
      </c>
      <c r="I15" s="7" t="s">
        <v>13</v>
      </c>
    </row>
    <row r="16" spans="1:9">
      <c r="A16" s="2">
        <v>15</v>
      </c>
      <c r="B16" s="2" t="s">
        <v>37</v>
      </c>
      <c r="C16" s="2" t="s">
        <v>37</v>
      </c>
      <c r="D16" s="3">
        <v>8958</v>
      </c>
      <c r="E16" s="9" t="s">
        <v>11</v>
      </c>
      <c r="F16" s="3">
        <v>156152</v>
      </c>
      <c r="G16" s="2">
        <v>17</v>
      </c>
      <c r="H16" s="2" t="s">
        <v>18</v>
      </c>
      <c r="I16" s="7" t="s">
        <v>13</v>
      </c>
    </row>
    <row r="17" spans="1:9">
      <c r="A17" s="2">
        <v>16</v>
      </c>
      <c r="B17" s="2" t="s">
        <v>38</v>
      </c>
      <c r="C17" s="2" t="s">
        <v>38</v>
      </c>
      <c r="D17" s="3">
        <v>35380</v>
      </c>
      <c r="E17" s="9" t="s">
        <v>11</v>
      </c>
      <c r="F17" s="3">
        <v>802207</v>
      </c>
      <c r="G17" s="2">
        <v>23</v>
      </c>
      <c r="H17" s="2" t="s">
        <v>12</v>
      </c>
      <c r="I17" s="7" t="s">
        <v>13</v>
      </c>
    </row>
    <row r="18" spans="1:9">
      <c r="A18" s="2">
        <v>17</v>
      </c>
      <c r="B18" s="2" t="s">
        <v>39</v>
      </c>
      <c r="C18" s="2" t="s">
        <v>39</v>
      </c>
      <c r="D18" s="3">
        <v>7610</v>
      </c>
      <c r="E18" s="9" t="s">
        <v>11</v>
      </c>
      <c r="F18" s="3">
        <v>214350</v>
      </c>
      <c r="G18" s="2">
        <v>28</v>
      </c>
      <c r="H18" s="2" t="s">
        <v>22</v>
      </c>
      <c r="I18" s="7" t="s">
        <v>13</v>
      </c>
    </row>
    <row r="19" spans="1:9">
      <c r="A19" s="2">
        <v>18</v>
      </c>
      <c r="B19" s="2" t="s">
        <v>40</v>
      </c>
      <c r="C19" s="2" t="s">
        <v>41</v>
      </c>
      <c r="D19" s="3">
        <v>15153</v>
      </c>
      <c r="E19" s="9" t="s">
        <v>11</v>
      </c>
      <c r="F19" s="3">
        <v>574292</v>
      </c>
      <c r="G19" s="2">
        <v>38</v>
      </c>
      <c r="H19" s="2" t="s">
        <v>12</v>
      </c>
      <c r="I19" s="7" t="s">
        <v>13</v>
      </c>
    </row>
    <row r="20" spans="1:9">
      <c r="A20" s="2">
        <v>19</v>
      </c>
      <c r="B20" s="2" t="s">
        <v>15</v>
      </c>
      <c r="C20" s="2" t="s">
        <v>15</v>
      </c>
      <c r="D20" s="3">
        <v>9830</v>
      </c>
      <c r="E20" s="9" t="s">
        <v>11</v>
      </c>
      <c r="F20" s="3">
        <v>397400</v>
      </c>
      <c r="G20" s="2">
        <v>40</v>
      </c>
      <c r="H20" s="2" t="s">
        <v>15</v>
      </c>
      <c r="I20" s="7" t="s">
        <v>13</v>
      </c>
    </row>
    <row r="21" spans="1:9">
      <c r="A21" s="2">
        <v>20</v>
      </c>
      <c r="B21" s="2" t="s">
        <v>42</v>
      </c>
      <c r="C21" s="2" t="s">
        <v>42</v>
      </c>
      <c r="D21" s="3">
        <v>5896</v>
      </c>
      <c r="E21" s="9" t="s">
        <v>11</v>
      </c>
      <c r="F21" s="3">
        <v>266461</v>
      </c>
      <c r="G21" s="2">
        <v>45</v>
      </c>
      <c r="H21" s="2" t="s">
        <v>12</v>
      </c>
      <c r="I21" s="7" t="s">
        <v>13</v>
      </c>
    </row>
    <row r="22" spans="1:9">
      <c r="A22" s="2">
        <v>21</v>
      </c>
      <c r="B22" s="2" t="s">
        <v>43</v>
      </c>
      <c r="C22" s="2" t="s">
        <v>44</v>
      </c>
      <c r="D22" s="3">
        <v>5728</v>
      </c>
      <c r="E22" s="9" t="s">
        <v>11</v>
      </c>
      <c r="F22" s="3">
        <v>167017</v>
      </c>
      <c r="G22" s="2">
        <v>29</v>
      </c>
      <c r="H22" s="2" t="s">
        <v>15</v>
      </c>
      <c r="I22" s="7" t="s">
        <v>13</v>
      </c>
    </row>
    <row r="23" spans="1:9">
      <c r="A23" s="2">
        <v>22</v>
      </c>
      <c r="B23" s="2" t="s">
        <v>30</v>
      </c>
      <c r="C23" s="2" t="s">
        <v>45</v>
      </c>
      <c r="D23" s="3">
        <v>3387</v>
      </c>
      <c r="E23" s="9" t="s">
        <v>11</v>
      </c>
      <c r="F23" s="3">
        <v>490538</v>
      </c>
      <c r="G23" s="2">
        <v>145</v>
      </c>
      <c r="H23" s="2" t="s">
        <v>30</v>
      </c>
      <c r="I23" s="7" t="s">
        <v>13</v>
      </c>
    </row>
    <row r="24" spans="1:9">
      <c r="A24" s="2">
        <v>23</v>
      </c>
      <c r="B24" s="12" t="s">
        <v>46</v>
      </c>
      <c r="C24" s="2" t="s">
        <v>46</v>
      </c>
      <c r="D24" s="3">
        <v>5797</v>
      </c>
      <c r="E24" s="9" t="s">
        <v>11</v>
      </c>
      <c r="F24" s="3">
        <v>178796</v>
      </c>
      <c r="G24" s="2">
        <v>31</v>
      </c>
      <c r="H24" s="2" t="s">
        <v>18</v>
      </c>
      <c r="I24" s="7" t="s">
        <v>13</v>
      </c>
    </row>
    <row r="25" spans="1:9">
      <c r="A25" s="2">
        <v>24</v>
      </c>
      <c r="B25" s="2" t="s">
        <v>47</v>
      </c>
      <c r="C25" s="2" t="s">
        <v>47</v>
      </c>
      <c r="D25" s="3">
        <v>16891</v>
      </c>
      <c r="E25" s="9" t="s">
        <v>11</v>
      </c>
      <c r="F25" s="3">
        <v>316385</v>
      </c>
      <c r="G25" s="2">
        <v>19</v>
      </c>
      <c r="H25" s="2" t="s">
        <v>25</v>
      </c>
      <c r="I25" s="7" t="s">
        <v>13</v>
      </c>
    </row>
    <row r="26" spans="1:9">
      <c r="A26" s="2">
        <v>25</v>
      </c>
      <c r="B26" s="2" t="s">
        <v>48</v>
      </c>
      <c r="C26" s="2" t="s">
        <v>48</v>
      </c>
      <c r="D26" s="3">
        <v>7819</v>
      </c>
      <c r="E26" s="9" t="s">
        <v>11</v>
      </c>
      <c r="F26" s="3">
        <v>736481</v>
      </c>
      <c r="G26" s="2">
        <v>94</v>
      </c>
      <c r="H26" s="2" t="s">
        <v>20</v>
      </c>
      <c r="I26" s="7" t="s">
        <v>13</v>
      </c>
    </row>
    <row r="27" spans="1:9">
      <c r="A27" s="2">
        <v>26</v>
      </c>
      <c r="B27" s="2" t="s">
        <v>20</v>
      </c>
      <c r="C27" s="2" t="s">
        <v>20</v>
      </c>
      <c r="D27" s="3">
        <v>2653</v>
      </c>
      <c r="E27" s="9" t="s">
        <v>11</v>
      </c>
      <c r="F27" s="3">
        <v>2275699</v>
      </c>
      <c r="G27" s="2">
        <v>858</v>
      </c>
      <c r="H27" s="2" t="s">
        <v>20</v>
      </c>
      <c r="I27" s="7" t="s">
        <v>13</v>
      </c>
    </row>
    <row r="28" spans="1:9">
      <c r="A28" s="2">
        <v>27</v>
      </c>
      <c r="B28" s="2" t="s">
        <v>49</v>
      </c>
      <c r="C28" s="2" t="s">
        <v>50</v>
      </c>
      <c r="D28" s="3">
        <v>3293</v>
      </c>
      <c r="E28" s="9" t="s">
        <v>11</v>
      </c>
      <c r="F28" s="3">
        <v>757578</v>
      </c>
      <c r="G28" s="2">
        <v>230</v>
      </c>
      <c r="H28" s="2" t="s">
        <v>20</v>
      </c>
      <c r="I28" s="7" t="s">
        <v>13</v>
      </c>
    </row>
    <row r="29" spans="1:9">
      <c r="A29" s="2">
        <v>28</v>
      </c>
      <c r="B29" s="2" t="s">
        <v>51</v>
      </c>
      <c r="C29" s="2" t="s">
        <v>51</v>
      </c>
      <c r="D29" s="3">
        <v>6831</v>
      </c>
      <c r="E29" s="9" t="s">
        <v>11</v>
      </c>
      <c r="F29" s="3">
        <v>342814</v>
      </c>
      <c r="G29" s="2">
        <v>50</v>
      </c>
      <c r="H29" s="2" t="s">
        <v>52</v>
      </c>
      <c r="I29" s="7" t="s">
        <v>13</v>
      </c>
    </row>
    <row r="30" spans="1:9">
      <c r="A30" s="2">
        <v>29</v>
      </c>
      <c r="B30" s="2" t="s">
        <v>53</v>
      </c>
      <c r="C30" s="2" t="s">
        <v>53</v>
      </c>
      <c r="D30" s="3">
        <v>2800</v>
      </c>
      <c r="E30" s="9" t="s">
        <v>11</v>
      </c>
      <c r="F30" s="3">
        <v>153116</v>
      </c>
      <c r="G30" s="2">
        <v>55</v>
      </c>
      <c r="H30" s="2" t="s">
        <v>52</v>
      </c>
      <c r="I30" s="7" t="s">
        <v>13</v>
      </c>
    </row>
    <row r="31" spans="1:9">
      <c r="A31" s="2">
        <v>30</v>
      </c>
      <c r="B31" s="2" t="s">
        <v>22</v>
      </c>
      <c r="C31" s="2" t="s">
        <v>22</v>
      </c>
      <c r="D31" s="3">
        <v>7796</v>
      </c>
      <c r="E31" s="9" t="s">
        <v>11</v>
      </c>
      <c r="F31" s="3">
        <v>135572</v>
      </c>
      <c r="G31" s="2">
        <v>17</v>
      </c>
      <c r="H31" s="2" t="s">
        <v>22</v>
      </c>
      <c r="I31" s="7" t="s">
        <v>13</v>
      </c>
    </row>
    <row r="32" spans="1:9">
      <c r="A32" s="2">
        <v>31</v>
      </c>
      <c r="B32" s="2" t="s">
        <v>54</v>
      </c>
      <c r="C32" s="2" t="s">
        <v>54</v>
      </c>
      <c r="D32" s="3">
        <v>1412</v>
      </c>
      <c r="E32" s="9" t="s">
        <v>11</v>
      </c>
      <c r="F32" s="3">
        <v>200538</v>
      </c>
      <c r="G32" s="2">
        <v>142</v>
      </c>
      <c r="H32" s="2" t="s">
        <v>30</v>
      </c>
      <c r="I32" s="7" t="s">
        <v>13</v>
      </c>
    </row>
    <row r="33" spans="1:9">
      <c r="A33" s="2">
        <v>32</v>
      </c>
      <c r="B33" s="2" t="s">
        <v>55</v>
      </c>
      <c r="C33" s="2" t="s">
        <v>55</v>
      </c>
      <c r="D33" s="11" t="s">
        <v>11</v>
      </c>
      <c r="E33" s="9" t="s">
        <v>11</v>
      </c>
      <c r="F33" s="11" t="s">
        <v>11</v>
      </c>
      <c r="G33" s="11" t="s">
        <v>11</v>
      </c>
      <c r="H33" s="2" t="s">
        <v>12</v>
      </c>
      <c r="I33" s="7" t="s">
        <v>13</v>
      </c>
    </row>
    <row r="34" spans="1:9">
      <c r="A34" s="2">
        <v>33</v>
      </c>
      <c r="B34" s="2" t="s">
        <v>56</v>
      </c>
      <c r="C34" s="2" t="s">
        <v>56</v>
      </c>
      <c r="D34" s="3">
        <v>29510</v>
      </c>
      <c r="E34" s="9" t="s">
        <v>11</v>
      </c>
      <c r="F34" s="3">
        <v>176206</v>
      </c>
      <c r="G34" s="2">
        <v>6</v>
      </c>
      <c r="H34" s="2" t="s">
        <v>18</v>
      </c>
      <c r="I34" s="7" t="s">
        <v>13</v>
      </c>
    </row>
    <row r="35" spans="1:9">
      <c r="A35" s="2">
        <v>34</v>
      </c>
      <c r="B35" s="2" t="s">
        <v>52</v>
      </c>
      <c r="C35" s="2" t="s">
        <v>52</v>
      </c>
      <c r="D35" s="3">
        <v>20297</v>
      </c>
      <c r="E35" s="9" t="s">
        <v>11</v>
      </c>
      <c r="F35" s="3">
        <v>310544</v>
      </c>
      <c r="G35" s="2">
        <v>15</v>
      </c>
      <c r="H35" s="2" t="s">
        <v>52</v>
      </c>
      <c r="I35" s="7" t="s">
        <v>13</v>
      </c>
    </row>
    <row r="36" spans="1:9">
      <c r="A36" s="2">
        <v>35</v>
      </c>
      <c r="B36" s="2" t="s">
        <v>57</v>
      </c>
      <c r="C36" s="2" t="s">
        <v>57</v>
      </c>
      <c r="D36" s="3">
        <v>1489</v>
      </c>
      <c r="E36" s="9" t="s">
        <v>11</v>
      </c>
      <c r="F36" s="3">
        <v>160422</v>
      </c>
      <c r="G36" s="2">
        <v>108</v>
      </c>
      <c r="H36" s="2" t="s">
        <v>12</v>
      </c>
      <c r="I36" s="7" t="s">
        <v>13</v>
      </c>
    </row>
    <row r="37" spans="1:9">
      <c r="A37" s="2">
        <v>36</v>
      </c>
      <c r="B37" s="2" t="s">
        <v>58</v>
      </c>
      <c r="C37" s="2" t="s">
        <v>58</v>
      </c>
      <c r="D37" s="11" t="s">
        <v>11</v>
      </c>
      <c r="E37" s="9" t="s">
        <v>11</v>
      </c>
      <c r="F37" s="11" t="s">
        <v>11</v>
      </c>
      <c r="G37" s="11" t="s">
        <v>11</v>
      </c>
      <c r="H37" s="2" t="s">
        <v>30</v>
      </c>
      <c r="I37" s="7" t="s">
        <v>13</v>
      </c>
    </row>
    <row r="38" spans="1:9">
      <c r="A38" s="2">
        <v>37</v>
      </c>
      <c r="B38" s="2" t="s">
        <v>59</v>
      </c>
      <c r="C38" s="2" t="s">
        <v>59</v>
      </c>
      <c r="D38" s="3">
        <v>1642</v>
      </c>
      <c r="E38" s="3">
        <v>453957</v>
      </c>
      <c r="F38" s="3">
        <v>650370</v>
      </c>
      <c r="G38" s="2">
        <v>394</v>
      </c>
      <c r="H38" s="2" t="s">
        <v>59</v>
      </c>
      <c r="I38" s="7" t="s">
        <v>60</v>
      </c>
    </row>
    <row r="39" spans="1:9">
      <c r="A39" s="2">
        <v>38</v>
      </c>
      <c r="B39" s="2" t="s">
        <v>61</v>
      </c>
      <c r="C39" s="2" t="s">
        <v>61</v>
      </c>
      <c r="D39" s="2">
        <v>854</v>
      </c>
      <c r="E39" s="3">
        <v>166064</v>
      </c>
      <c r="F39" s="3">
        <v>230529</v>
      </c>
      <c r="G39" s="2">
        <v>270</v>
      </c>
      <c r="H39" s="2" t="s">
        <v>59</v>
      </c>
      <c r="I39" s="7" t="s">
        <v>60</v>
      </c>
    </row>
    <row r="40" spans="1:9">
      <c r="A40" s="2">
        <v>39</v>
      </c>
      <c r="B40" s="2" t="s">
        <v>62</v>
      </c>
      <c r="C40" s="2" t="s">
        <v>63</v>
      </c>
      <c r="D40" s="3">
        <v>3621</v>
      </c>
      <c r="E40" s="3">
        <v>125712</v>
      </c>
      <c r="F40" s="3">
        <v>191251</v>
      </c>
      <c r="G40" s="2">
        <v>53</v>
      </c>
      <c r="H40" s="2" t="s">
        <v>59</v>
      </c>
      <c r="I40" s="7" t="s">
        <v>60</v>
      </c>
    </row>
    <row r="41" spans="1:9">
      <c r="A41" s="2">
        <v>40</v>
      </c>
      <c r="B41" s="2" t="s">
        <v>64</v>
      </c>
      <c r="C41" s="2" t="s">
        <v>64</v>
      </c>
      <c r="D41" s="3">
        <v>1010</v>
      </c>
      <c r="E41" s="3">
        <v>333482</v>
      </c>
      <c r="F41" s="3">
        <v>456200</v>
      </c>
      <c r="G41" s="2">
        <v>452</v>
      </c>
      <c r="H41" s="2" t="s">
        <v>64</v>
      </c>
      <c r="I41" s="7" t="s">
        <v>60</v>
      </c>
    </row>
    <row r="42" spans="1:9">
      <c r="A42" s="2">
        <v>41</v>
      </c>
      <c r="B42" s="2" t="s">
        <v>65</v>
      </c>
      <c r="C42" s="2" t="s">
        <v>65</v>
      </c>
      <c r="D42" s="3">
        <v>1516</v>
      </c>
      <c r="E42" s="3">
        <v>301633</v>
      </c>
      <c r="F42" s="3">
        <v>420624</v>
      </c>
      <c r="G42" s="2">
        <v>297</v>
      </c>
      <c r="H42" s="2" t="s">
        <v>64</v>
      </c>
      <c r="I42" s="7" t="s">
        <v>60</v>
      </c>
    </row>
    <row r="43" spans="1:9">
      <c r="A43" s="2">
        <v>42</v>
      </c>
      <c r="B43" s="2" t="s">
        <v>66</v>
      </c>
      <c r="C43" s="2" t="s">
        <v>66</v>
      </c>
      <c r="D43" s="3">
        <v>1862</v>
      </c>
      <c r="E43" s="3">
        <v>563134</v>
      </c>
      <c r="F43" s="3">
        <v>774194</v>
      </c>
      <c r="G43" s="2">
        <v>416</v>
      </c>
      <c r="H43" s="2" t="s">
        <v>64</v>
      </c>
      <c r="I43" s="7" t="s">
        <v>60</v>
      </c>
    </row>
    <row r="44" spans="1:9">
      <c r="A44" s="2">
        <v>43</v>
      </c>
      <c r="B44" s="2" t="s">
        <v>67</v>
      </c>
      <c r="C44" s="2" t="s">
        <v>68</v>
      </c>
      <c r="D44" s="2">
        <v>855</v>
      </c>
      <c r="E44" s="3">
        <v>411035</v>
      </c>
      <c r="F44" s="3">
        <v>500571</v>
      </c>
      <c r="G44" s="2">
        <v>585</v>
      </c>
      <c r="H44" s="2" t="s">
        <v>67</v>
      </c>
      <c r="I44" s="7" t="s">
        <v>60</v>
      </c>
    </row>
    <row r="45" spans="1:9">
      <c r="A45" s="2">
        <v>44</v>
      </c>
      <c r="B45" s="2" t="s">
        <v>69</v>
      </c>
      <c r="C45" s="2" t="s">
        <v>69</v>
      </c>
      <c r="D45" s="2">
        <v>770</v>
      </c>
      <c r="E45" s="3">
        <v>281721</v>
      </c>
      <c r="F45" s="3">
        <v>371919</v>
      </c>
      <c r="G45" s="2">
        <v>483</v>
      </c>
      <c r="H45" s="2" t="s">
        <v>67</v>
      </c>
      <c r="I45" s="7" t="s">
        <v>60</v>
      </c>
    </row>
    <row r="46" spans="1:9">
      <c r="A46" s="2">
        <v>45</v>
      </c>
      <c r="B46" s="2" t="s">
        <v>70</v>
      </c>
      <c r="C46" s="2" t="s">
        <v>71</v>
      </c>
      <c r="D46" s="2">
        <v>598</v>
      </c>
      <c r="E46" s="3">
        <v>111694</v>
      </c>
      <c r="F46" s="3">
        <v>152124</v>
      </c>
      <c r="G46" s="2">
        <v>254</v>
      </c>
      <c r="H46" s="2" t="s">
        <v>67</v>
      </c>
      <c r="I46" s="7" t="s">
        <v>60</v>
      </c>
    </row>
    <row r="47" spans="1:9">
      <c r="A47" s="2">
        <v>46</v>
      </c>
      <c r="B47" s="2" t="s">
        <v>72</v>
      </c>
      <c r="C47" s="2" t="s">
        <v>73</v>
      </c>
      <c r="D47" s="2">
        <v>569</v>
      </c>
      <c r="E47" s="3">
        <v>224091</v>
      </c>
      <c r="F47" s="3">
        <v>297584</v>
      </c>
      <c r="G47" s="2">
        <v>523</v>
      </c>
      <c r="H47" s="2" t="s">
        <v>67</v>
      </c>
      <c r="I47" s="7" t="s">
        <v>60</v>
      </c>
    </row>
    <row r="48" spans="1:9">
      <c r="A48" s="2">
        <v>47</v>
      </c>
      <c r="B48" s="2" t="s">
        <v>74</v>
      </c>
      <c r="C48" s="2" t="s">
        <v>75</v>
      </c>
      <c r="D48" s="3">
        <v>6400</v>
      </c>
      <c r="E48" s="3">
        <v>88366</v>
      </c>
      <c r="F48" s="11" t="s">
        <v>11</v>
      </c>
      <c r="G48" s="11" t="s">
        <v>11</v>
      </c>
      <c r="H48" s="2" t="s">
        <v>76</v>
      </c>
      <c r="I48" s="7" t="s">
        <v>77</v>
      </c>
    </row>
    <row r="49" spans="1:9">
      <c r="A49" s="2">
        <v>48</v>
      </c>
      <c r="B49" s="2" t="s">
        <v>78</v>
      </c>
      <c r="C49" s="2" t="s">
        <v>78</v>
      </c>
      <c r="D49" s="3">
        <v>15000</v>
      </c>
      <c r="E49" s="3">
        <v>214848</v>
      </c>
      <c r="F49" s="11" t="s">
        <v>11</v>
      </c>
      <c r="G49" s="11" t="s">
        <v>11</v>
      </c>
      <c r="H49" s="2" t="s">
        <v>76</v>
      </c>
      <c r="I49" s="7" t="s">
        <v>77</v>
      </c>
    </row>
    <row r="50" spans="1:9">
      <c r="A50" s="2">
        <v>49</v>
      </c>
      <c r="B50" s="2" t="s">
        <v>79</v>
      </c>
      <c r="C50" s="2" t="s">
        <v>80</v>
      </c>
      <c r="D50" s="3">
        <v>8657</v>
      </c>
      <c r="E50" s="3">
        <v>71666</v>
      </c>
      <c r="F50" s="11" t="s">
        <v>11</v>
      </c>
      <c r="G50" s="11" t="s">
        <v>11</v>
      </c>
      <c r="H50" s="2" t="s">
        <v>81</v>
      </c>
      <c r="I50" s="7" t="s">
        <v>77</v>
      </c>
    </row>
    <row r="51" spans="1:9">
      <c r="A51" s="2">
        <v>50</v>
      </c>
      <c r="B51" s="2" t="s">
        <v>81</v>
      </c>
      <c r="C51" s="2" t="s">
        <v>82</v>
      </c>
      <c r="D51" s="3">
        <v>10936</v>
      </c>
      <c r="E51" s="3">
        <v>131925</v>
      </c>
      <c r="F51" s="11" t="s">
        <v>11</v>
      </c>
      <c r="G51" s="11" t="s">
        <v>11</v>
      </c>
      <c r="H51" s="2" t="s">
        <v>81</v>
      </c>
      <c r="I51" s="7" t="s">
        <v>77</v>
      </c>
    </row>
    <row r="52" spans="1:9">
      <c r="A52" s="2">
        <v>51</v>
      </c>
      <c r="B52" s="2" t="s">
        <v>83</v>
      </c>
      <c r="C52" s="2" t="s">
        <v>84</v>
      </c>
      <c r="D52" s="3">
        <v>9635</v>
      </c>
      <c r="E52" s="3">
        <v>120218</v>
      </c>
      <c r="F52" s="11" t="s">
        <v>11</v>
      </c>
      <c r="G52" s="11" t="s">
        <v>11</v>
      </c>
      <c r="H52" s="2" t="s">
        <v>85</v>
      </c>
      <c r="I52" s="7" t="s">
        <v>77</v>
      </c>
    </row>
    <row r="53" spans="1:9">
      <c r="A53" s="2">
        <v>52</v>
      </c>
      <c r="B53" s="2" t="s">
        <v>85</v>
      </c>
      <c r="C53" s="2" t="s">
        <v>85</v>
      </c>
      <c r="D53" s="3">
        <v>38000</v>
      </c>
      <c r="E53" s="3">
        <v>243324</v>
      </c>
      <c r="F53" s="11" t="s">
        <v>11</v>
      </c>
      <c r="G53" s="11" t="s">
        <v>11</v>
      </c>
      <c r="H53" s="2" t="s">
        <v>85</v>
      </c>
      <c r="I53" s="7" t="s">
        <v>77</v>
      </c>
    </row>
    <row r="54" spans="1:9">
      <c r="A54" s="2">
        <v>53</v>
      </c>
      <c r="B54" s="2" t="s">
        <v>86</v>
      </c>
      <c r="C54" s="2" t="s">
        <v>87</v>
      </c>
      <c r="D54" s="3">
        <v>17145</v>
      </c>
      <c r="E54" s="10">
        <v>80355</v>
      </c>
      <c r="F54" s="11" t="s">
        <v>11</v>
      </c>
      <c r="G54" s="11" t="s">
        <v>11</v>
      </c>
      <c r="H54" s="2" t="s">
        <v>85</v>
      </c>
      <c r="I54" s="7" t="s">
        <v>77</v>
      </c>
    </row>
    <row r="55" spans="1:9">
      <c r="A55" s="2">
        <v>54</v>
      </c>
      <c r="B55" s="2" t="s">
        <v>88</v>
      </c>
      <c r="C55" s="2" t="s">
        <v>89</v>
      </c>
      <c r="D55" s="11" t="s">
        <v>11</v>
      </c>
      <c r="E55" s="9">
        <v>20000</v>
      </c>
      <c r="F55" s="11" t="s">
        <v>11</v>
      </c>
      <c r="G55" s="11" t="s">
        <v>11</v>
      </c>
      <c r="H55" s="2" t="s">
        <v>76</v>
      </c>
      <c r="I55" s="7" t="s">
        <v>77</v>
      </c>
    </row>
    <row r="56" spans="1:9">
      <c r="A56" s="2">
        <v>55</v>
      </c>
      <c r="B56" s="2" t="s">
        <v>90</v>
      </c>
      <c r="C56" s="2" t="s">
        <v>90</v>
      </c>
      <c r="D56" s="3">
        <v>8500</v>
      </c>
      <c r="E56" s="10">
        <v>109000</v>
      </c>
      <c r="F56" s="11" t="s">
        <v>11</v>
      </c>
      <c r="G56" s="11" t="s">
        <v>11</v>
      </c>
      <c r="H56" s="2" t="s">
        <v>76</v>
      </c>
      <c r="I56" s="7" t="s">
        <v>77</v>
      </c>
    </row>
    <row r="57" spans="1:9">
      <c r="A57" s="2">
        <v>56</v>
      </c>
      <c r="B57" s="2" t="s">
        <v>91</v>
      </c>
      <c r="C57" s="2" t="s">
        <v>92</v>
      </c>
      <c r="D57" s="3">
        <v>15567</v>
      </c>
      <c r="E57" s="10">
        <v>89420</v>
      </c>
      <c r="F57" s="11" t="s">
        <v>11</v>
      </c>
      <c r="G57" s="11" t="s">
        <v>11</v>
      </c>
      <c r="H57" s="2" t="s">
        <v>85</v>
      </c>
      <c r="I57" s="7" t="s">
        <v>77</v>
      </c>
    </row>
    <row r="58" spans="1:9">
      <c r="A58" s="2">
        <v>57</v>
      </c>
      <c r="B58" s="2" t="s">
        <v>93</v>
      </c>
      <c r="C58" s="2" t="s">
        <v>93</v>
      </c>
      <c r="D58" s="3">
        <v>1967</v>
      </c>
      <c r="E58" s="9" t="s">
        <v>11</v>
      </c>
      <c r="F58" s="3">
        <v>1332912</v>
      </c>
      <c r="G58" s="2">
        <v>785</v>
      </c>
      <c r="H58" s="2" t="s">
        <v>94</v>
      </c>
      <c r="I58" s="7" t="s">
        <v>95</v>
      </c>
    </row>
    <row r="59" spans="1:9">
      <c r="A59" s="2">
        <v>58</v>
      </c>
      <c r="B59" s="2" t="s">
        <v>96</v>
      </c>
      <c r="C59" s="2" t="s">
        <v>97</v>
      </c>
      <c r="D59" s="11" t="s">
        <v>11</v>
      </c>
      <c r="E59" s="9" t="s">
        <v>11</v>
      </c>
      <c r="F59" s="11" t="s">
        <v>11</v>
      </c>
      <c r="G59" s="11" t="s">
        <v>11</v>
      </c>
      <c r="H59" s="2" t="s">
        <v>94</v>
      </c>
      <c r="I59" s="7" t="s">
        <v>95</v>
      </c>
    </row>
    <row r="60" spans="1:9">
      <c r="A60" s="2">
        <v>59</v>
      </c>
      <c r="B60" s="2" t="s">
        <v>98</v>
      </c>
      <c r="C60" s="2" t="s">
        <v>99</v>
      </c>
      <c r="D60" s="3">
        <v>1290</v>
      </c>
      <c r="E60" s="9" t="s">
        <v>11</v>
      </c>
      <c r="F60" s="3">
        <v>1093684</v>
      </c>
      <c r="G60" s="2">
        <v>848</v>
      </c>
      <c r="H60" s="2" t="s">
        <v>100</v>
      </c>
      <c r="I60" s="7" t="s">
        <v>95</v>
      </c>
    </row>
    <row r="61" spans="1:9">
      <c r="A61" s="2">
        <v>60</v>
      </c>
      <c r="B61" s="2" t="s">
        <v>101</v>
      </c>
      <c r="C61" s="2" t="s">
        <v>101</v>
      </c>
      <c r="D61" s="3">
        <v>1227</v>
      </c>
      <c r="E61" s="9" t="s">
        <v>11</v>
      </c>
      <c r="F61" s="3">
        <v>1167892</v>
      </c>
      <c r="G61" s="2">
        <v>952</v>
      </c>
      <c r="H61" s="2" t="s">
        <v>101</v>
      </c>
      <c r="I61" s="7" t="s">
        <v>95</v>
      </c>
    </row>
    <row r="62" spans="1:9">
      <c r="A62" s="2">
        <v>61</v>
      </c>
      <c r="B62" s="2" t="s">
        <v>102</v>
      </c>
      <c r="C62" s="2" t="s">
        <v>102</v>
      </c>
      <c r="D62" s="3">
        <v>1301</v>
      </c>
      <c r="E62" s="9" t="s">
        <v>11</v>
      </c>
      <c r="F62" s="3">
        <v>476612</v>
      </c>
      <c r="G62" s="2">
        <v>366</v>
      </c>
      <c r="H62" s="2" t="s">
        <v>94</v>
      </c>
      <c r="I62" s="7" t="s">
        <v>95</v>
      </c>
    </row>
    <row r="63" spans="1:9">
      <c r="A63" s="2">
        <v>62</v>
      </c>
      <c r="B63" s="2" t="s">
        <v>103</v>
      </c>
      <c r="C63" s="2" t="s">
        <v>104</v>
      </c>
      <c r="D63" s="3">
        <v>1865</v>
      </c>
      <c r="E63" s="9" t="s">
        <v>11</v>
      </c>
      <c r="F63" s="3">
        <v>897319</v>
      </c>
      <c r="G63" s="2">
        <v>481</v>
      </c>
      <c r="H63" s="2" t="s">
        <v>100</v>
      </c>
      <c r="I63" s="7" t="s">
        <v>95</v>
      </c>
    </row>
    <row r="64" spans="1:9">
      <c r="A64" s="2">
        <v>63</v>
      </c>
      <c r="B64" s="2" t="s">
        <v>105</v>
      </c>
      <c r="C64" s="2" t="s">
        <v>105</v>
      </c>
      <c r="D64" s="2">
        <v>996</v>
      </c>
      <c r="E64" s="9" t="s">
        <v>11</v>
      </c>
      <c r="F64" s="3">
        <v>1616198</v>
      </c>
      <c r="G64" s="3">
        <v>1623</v>
      </c>
      <c r="H64" s="2" t="s">
        <v>106</v>
      </c>
      <c r="I64" s="7" t="s">
        <v>95</v>
      </c>
    </row>
    <row r="65" spans="1:9">
      <c r="A65" s="2">
        <v>64</v>
      </c>
      <c r="B65" s="2" t="s">
        <v>107</v>
      </c>
      <c r="C65" s="2" t="s">
        <v>108</v>
      </c>
      <c r="D65" s="11" t="s">
        <v>11</v>
      </c>
      <c r="E65" s="9" t="s">
        <v>11</v>
      </c>
      <c r="F65" s="11" t="s">
        <v>11</v>
      </c>
      <c r="G65" s="11" t="s">
        <v>11</v>
      </c>
      <c r="H65" s="2" t="s">
        <v>100</v>
      </c>
      <c r="I65" s="7" t="s">
        <v>95</v>
      </c>
    </row>
    <row r="66" spans="1:9">
      <c r="A66" s="2">
        <v>65</v>
      </c>
      <c r="B66" s="2" t="s">
        <v>109</v>
      </c>
      <c r="C66" s="2" t="s">
        <v>109</v>
      </c>
      <c r="D66" s="3">
        <v>9334</v>
      </c>
      <c r="E66" s="9" t="s">
        <v>11</v>
      </c>
      <c r="F66" s="3">
        <v>1627132</v>
      </c>
      <c r="G66" s="2">
        <v>222</v>
      </c>
      <c r="H66" s="2" t="s">
        <v>109</v>
      </c>
      <c r="I66" s="7" t="s">
        <v>95</v>
      </c>
    </row>
    <row r="67" spans="1:9">
      <c r="A67" s="2">
        <v>66</v>
      </c>
      <c r="B67" s="2" t="s">
        <v>110</v>
      </c>
      <c r="C67" s="2" t="s">
        <v>110</v>
      </c>
      <c r="D67" s="3">
        <v>1097</v>
      </c>
      <c r="E67" s="9" t="s">
        <v>11</v>
      </c>
      <c r="F67" s="3">
        <v>518798</v>
      </c>
      <c r="G67" s="2">
        <v>473</v>
      </c>
      <c r="H67" s="2" t="s">
        <v>111</v>
      </c>
      <c r="I67" s="7" t="s">
        <v>95</v>
      </c>
    </row>
    <row r="68" spans="1:9">
      <c r="A68" s="2">
        <v>67</v>
      </c>
      <c r="B68" s="2" t="s">
        <v>112</v>
      </c>
      <c r="C68" s="2" t="s">
        <v>112</v>
      </c>
      <c r="D68" s="3">
        <v>1725</v>
      </c>
      <c r="E68" s="9" t="s">
        <v>11</v>
      </c>
      <c r="F68" s="3">
        <v>1003031</v>
      </c>
      <c r="G68" s="2">
        <v>581</v>
      </c>
      <c r="H68" s="2" t="s">
        <v>94</v>
      </c>
      <c r="I68" s="7" t="s">
        <v>95</v>
      </c>
    </row>
    <row r="69" spans="1:9">
      <c r="A69" s="2">
        <v>68</v>
      </c>
      <c r="B69" s="2" t="s">
        <v>113</v>
      </c>
      <c r="C69" s="2" t="s">
        <v>113</v>
      </c>
      <c r="D69" s="3">
        <v>3372</v>
      </c>
      <c r="E69" s="9" t="s">
        <v>11</v>
      </c>
      <c r="F69" s="3">
        <v>706299</v>
      </c>
      <c r="G69" s="2">
        <v>209</v>
      </c>
      <c r="H69" s="2" t="s">
        <v>111</v>
      </c>
      <c r="I69" s="7" t="s">
        <v>95</v>
      </c>
    </row>
    <row r="70" spans="1:9">
      <c r="A70" s="2">
        <v>69</v>
      </c>
      <c r="B70" s="2" t="s">
        <v>114</v>
      </c>
      <c r="C70" s="2" t="s">
        <v>115</v>
      </c>
      <c r="D70" s="3">
        <v>2576</v>
      </c>
      <c r="E70" s="9" t="s">
        <v>11</v>
      </c>
      <c r="F70" s="3">
        <v>986973</v>
      </c>
      <c r="G70" s="2">
        <v>383</v>
      </c>
      <c r="H70" s="2" t="s">
        <v>106</v>
      </c>
      <c r="I70" s="7" t="s">
        <v>95</v>
      </c>
    </row>
    <row r="71" spans="1:9">
      <c r="A71" s="2">
        <v>70</v>
      </c>
      <c r="B71" s="2" t="s">
        <v>111</v>
      </c>
      <c r="C71" s="2" t="s">
        <v>111</v>
      </c>
      <c r="D71" s="3">
        <v>2545</v>
      </c>
      <c r="E71" s="9" t="s">
        <v>11</v>
      </c>
      <c r="F71" s="3">
        <v>993874</v>
      </c>
      <c r="G71" s="2">
        <v>390</v>
      </c>
      <c r="H71" s="2" t="s">
        <v>111</v>
      </c>
      <c r="I71" s="7" t="s">
        <v>95</v>
      </c>
    </row>
    <row r="72" spans="1:9">
      <c r="A72" s="2">
        <v>71</v>
      </c>
      <c r="B72" s="2" t="s">
        <v>116</v>
      </c>
      <c r="C72" s="2" t="s">
        <v>117</v>
      </c>
      <c r="D72" s="3">
        <v>3380</v>
      </c>
      <c r="E72" s="9" t="s">
        <v>11</v>
      </c>
      <c r="F72" s="3">
        <v>619553</v>
      </c>
      <c r="G72" s="2">
        <v>201</v>
      </c>
      <c r="H72" s="2" t="s">
        <v>111</v>
      </c>
      <c r="I72" s="7" t="s">
        <v>95</v>
      </c>
    </row>
    <row r="73" spans="1:9">
      <c r="A73" s="2">
        <v>72</v>
      </c>
      <c r="B73" s="2" t="s">
        <v>118</v>
      </c>
      <c r="C73" s="2" t="s">
        <v>119</v>
      </c>
      <c r="D73" s="11" t="s">
        <v>11</v>
      </c>
      <c r="E73" s="9" t="s">
        <v>11</v>
      </c>
      <c r="F73" s="11" t="s">
        <v>11</v>
      </c>
      <c r="G73" s="11" t="s">
        <v>11</v>
      </c>
      <c r="H73" s="2" t="s">
        <v>94</v>
      </c>
      <c r="I73" s="7" t="s">
        <v>95</v>
      </c>
    </row>
    <row r="74" spans="1:9">
      <c r="A74" s="2">
        <v>73</v>
      </c>
      <c r="B74" s="2" t="s">
        <v>120</v>
      </c>
      <c r="C74" s="2" t="s">
        <v>120</v>
      </c>
      <c r="D74" s="3">
        <v>3164</v>
      </c>
      <c r="E74" s="9" t="s">
        <v>11</v>
      </c>
      <c r="F74" s="3">
        <v>876182</v>
      </c>
      <c r="G74" s="2">
        <v>277</v>
      </c>
      <c r="H74" s="2" t="s">
        <v>101</v>
      </c>
      <c r="I74" s="7" t="s">
        <v>95</v>
      </c>
    </row>
    <row r="75" spans="1:9">
      <c r="A75" s="2">
        <v>74</v>
      </c>
      <c r="B75" s="2" t="s">
        <v>121</v>
      </c>
      <c r="C75" s="2" t="s">
        <v>122</v>
      </c>
      <c r="D75" s="3">
        <v>1582</v>
      </c>
      <c r="E75" s="9" t="s">
        <v>11</v>
      </c>
      <c r="F75" s="3">
        <v>1435917</v>
      </c>
      <c r="G75" s="2">
        <v>908</v>
      </c>
      <c r="H75" s="2" t="s">
        <v>100</v>
      </c>
      <c r="I75" s="7" t="s">
        <v>95</v>
      </c>
    </row>
    <row r="76" spans="1:9">
      <c r="A76" s="2">
        <v>75</v>
      </c>
      <c r="B76" s="2" t="s">
        <v>123</v>
      </c>
      <c r="C76" s="2" t="s">
        <v>124</v>
      </c>
      <c r="D76" s="3">
        <v>7492</v>
      </c>
      <c r="E76" s="9" t="s">
        <v>11</v>
      </c>
      <c r="F76" s="9">
        <v>784711</v>
      </c>
      <c r="G76" s="2">
        <v>105</v>
      </c>
      <c r="H76" s="2" t="s">
        <v>94</v>
      </c>
      <c r="I76" s="7" t="s">
        <v>95</v>
      </c>
    </row>
    <row r="77" spans="1:9">
      <c r="A77" s="2">
        <v>76</v>
      </c>
      <c r="B77" s="2" t="s">
        <v>125</v>
      </c>
      <c r="C77" s="2" t="s">
        <v>126</v>
      </c>
      <c r="D77" s="3">
        <v>7492</v>
      </c>
      <c r="E77" s="9" t="s">
        <v>11</v>
      </c>
      <c r="F77" s="9">
        <v>784711</v>
      </c>
      <c r="G77" s="2">
        <v>105</v>
      </c>
      <c r="H77" s="2" t="s">
        <v>100</v>
      </c>
      <c r="I77" s="7" t="s">
        <v>95</v>
      </c>
    </row>
    <row r="78" spans="1:9">
      <c r="A78" s="2">
        <v>77</v>
      </c>
      <c r="B78" s="2" t="s">
        <v>100</v>
      </c>
      <c r="C78" s="2" t="s">
        <v>127</v>
      </c>
      <c r="D78" s="2">
        <v>952</v>
      </c>
      <c r="E78" s="9" t="s">
        <v>11</v>
      </c>
      <c r="F78" s="3">
        <v>720295</v>
      </c>
      <c r="G78" s="2">
        <v>757</v>
      </c>
      <c r="H78" s="2" t="s">
        <v>100</v>
      </c>
      <c r="I78" s="7" t="s">
        <v>95</v>
      </c>
    </row>
    <row r="79" spans="1:9">
      <c r="A79" s="2">
        <v>78</v>
      </c>
      <c r="B79" s="2" t="s">
        <v>128</v>
      </c>
      <c r="C79" s="2" t="s">
        <v>128</v>
      </c>
      <c r="D79" s="3">
        <v>4579</v>
      </c>
      <c r="E79" s="9" t="s">
        <v>11</v>
      </c>
      <c r="F79" s="3">
        <v>1556460</v>
      </c>
      <c r="G79" s="2">
        <v>340</v>
      </c>
      <c r="H79" s="2" t="s">
        <v>94</v>
      </c>
      <c r="I79" s="7" t="s">
        <v>95</v>
      </c>
    </row>
    <row r="80" spans="1:9">
      <c r="A80" s="2">
        <v>79</v>
      </c>
      <c r="B80" s="2" t="s">
        <v>129</v>
      </c>
      <c r="C80" s="2" t="s">
        <v>129</v>
      </c>
      <c r="D80" s="3">
        <v>1632</v>
      </c>
      <c r="E80" s="9" t="s">
        <v>11</v>
      </c>
      <c r="F80" s="3">
        <v>2373061</v>
      </c>
      <c r="G80" s="3">
        <v>1454</v>
      </c>
      <c r="H80" s="2" t="s">
        <v>129</v>
      </c>
      <c r="I80" s="7" t="s">
        <v>95</v>
      </c>
    </row>
    <row r="81" spans="1:9">
      <c r="A81" s="2">
        <v>80</v>
      </c>
      <c r="B81" s="2" t="s">
        <v>130</v>
      </c>
      <c r="C81" s="2" t="s">
        <v>131</v>
      </c>
      <c r="D81" s="3">
        <v>2296</v>
      </c>
      <c r="E81" s="9" t="s">
        <v>11</v>
      </c>
      <c r="F81" s="3">
        <v>466984</v>
      </c>
      <c r="G81" s="2">
        <v>203</v>
      </c>
      <c r="H81" s="2" t="s">
        <v>106</v>
      </c>
      <c r="I81" s="7" t="s">
        <v>95</v>
      </c>
    </row>
    <row r="82" spans="1:9">
      <c r="A82" s="2">
        <v>81</v>
      </c>
      <c r="B82" s="2" t="s">
        <v>132</v>
      </c>
      <c r="C82" s="2" t="s">
        <v>133</v>
      </c>
      <c r="D82" s="3">
        <v>4707</v>
      </c>
      <c r="E82" s="9" t="s">
        <v>11</v>
      </c>
      <c r="F82" s="3">
        <v>543254</v>
      </c>
      <c r="G82" s="2">
        <v>115</v>
      </c>
      <c r="H82" s="2" t="s">
        <v>101</v>
      </c>
      <c r="I82" s="7" t="s">
        <v>95</v>
      </c>
    </row>
    <row r="83" spans="1:9">
      <c r="A83" s="2">
        <v>82</v>
      </c>
      <c r="B83" s="2" t="s">
        <v>134</v>
      </c>
      <c r="C83" s="2" t="s">
        <v>134</v>
      </c>
      <c r="D83" s="3">
        <v>1748</v>
      </c>
      <c r="E83" s="9" t="s">
        <v>11</v>
      </c>
      <c r="F83" s="3">
        <v>1518540</v>
      </c>
      <c r="G83" s="2">
        <v>869</v>
      </c>
      <c r="H83" s="2" t="s">
        <v>106</v>
      </c>
      <c r="I83" s="7" t="s">
        <v>95</v>
      </c>
    </row>
    <row r="84" spans="1:9">
      <c r="A84" s="2">
        <v>83</v>
      </c>
      <c r="B84" s="2" t="s">
        <v>135</v>
      </c>
      <c r="C84" s="2" t="s">
        <v>136</v>
      </c>
      <c r="D84" s="3">
        <v>1538</v>
      </c>
      <c r="E84" s="9" t="s">
        <v>11</v>
      </c>
      <c r="F84" s="3">
        <v>254356</v>
      </c>
      <c r="G84" s="2">
        <v>165</v>
      </c>
      <c r="H84" s="2" t="s">
        <v>111</v>
      </c>
      <c r="I84" s="7" t="s">
        <v>95</v>
      </c>
    </row>
    <row r="85" spans="1:9">
      <c r="A85" s="2">
        <v>84</v>
      </c>
      <c r="B85" s="2" t="s">
        <v>106</v>
      </c>
      <c r="C85" s="2" t="s">
        <v>106</v>
      </c>
      <c r="D85" s="3">
        <v>1257</v>
      </c>
      <c r="E85" s="9" t="s">
        <v>11</v>
      </c>
      <c r="F85" s="3">
        <v>4269079</v>
      </c>
      <c r="G85" s="3">
        <v>3396</v>
      </c>
      <c r="H85" s="2" t="s">
        <v>106</v>
      </c>
      <c r="I85" s="7" t="s">
        <v>95</v>
      </c>
    </row>
    <row r="86" spans="1:9">
      <c r="A86" s="2">
        <v>85</v>
      </c>
      <c r="B86" s="2" t="s">
        <v>137</v>
      </c>
      <c r="C86" s="2" t="s">
        <v>138</v>
      </c>
      <c r="D86" s="3">
        <v>1586</v>
      </c>
      <c r="E86" s="9" t="s">
        <v>11</v>
      </c>
      <c r="F86" s="3">
        <v>757810</v>
      </c>
      <c r="G86" s="2">
        <v>478</v>
      </c>
      <c r="H86" s="2" t="s">
        <v>100</v>
      </c>
      <c r="I86" s="7" t="s">
        <v>95</v>
      </c>
    </row>
    <row r="87" spans="1:9">
      <c r="A87" s="2">
        <v>86</v>
      </c>
      <c r="B87" s="2" t="s">
        <v>139</v>
      </c>
      <c r="C87" s="2" t="s">
        <v>140</v>
      </c>
      <c r="D87" s="11" t="s">
        <v>11</v>
      </c>
      <c r="E87" s="9" t="s">
        <v>11</v>
      </c>
      <c r="F87" s="11" t="s">
        <v>11</v>
      </c>
      <c r="G87" s="11" t="s">
        <v>11</v>
      </c>
      <c r="H87" s="2" t="s">
        <v>109</v>
      </c>
      <c r="I87" s="7" t="s">
        <v>95</v>
      </c>
    </row>
    <row r="88" spans="1:9">
      <c r="A88" s="2">
        <v>87</v>
      </c>
      <c r="B88" s="2" t="s">
        <v>141</v>
      </c>
      <c r="C88" s="2" t="s">
        <v>142</v>
      </c>
      <c r="D88" s="11" t="s">
        <v>11</v>
      </c>
      <c r="E88" s="9" t="s">
        <v>11</v>
      </c>
      <c r="F88" s="11" t="s">
        <v>11</v>
      </c>
      <c r="G88" s="11" t="s">
        <v>11</v>
      </c>
      <c r="H88" s="2" t="s">
        <v>109</v>
      </c>
      <c r="I88" s="7" t="s">
        <v>95</v>
      </c>
    </row>
    <row r="89" spans="1:9">
      <c r="A89" s="2">
        <v>88</v>
      </c>
      <c r="B89" s="2" t="s">
        <v>143</v>
      </c>
      <c r="C89" s="2" t="s">
        <v>143</v>
      </c>
      <c r="D89" s="3">
        <v>1543</v>
      </c>
      <c r="E89" s="9" t="s">
        <v>11</v>
      </c>
      <c r="F89" s="3">
        <v>1624616</v>
      </c>
      <c r="G89" s="3">
        <v>1053</v>
      </c>
      <c r="H89" s="2" t="s">
        <v>129</v>
      </c>
      <c r="I89" s="7" t="s">
        <v>95</v>
      </c>
    </row>
    <row r="90" spans="1:9">
      <c r="A90" s="2">
        <v>89</v>
      </c>
      <c r="B90" s="2" t="s">
        <v>144</v>
      </c>
      <c r="C90" s="2" t="s">
        <v>145</v>
      </c>
      <c r="D90" s="3">
        <v>5337</v>
      </c>
      <c r="E90" s="9" t="s">
        <v>11</v>
      </c>
      <c r="F90" s="3">
        <v>2309570</v>
      </c>
      <c r="G90" s="2">
        <v>433</v>
      </c>
      <c r="H90" s="2" t="s">
        <v>100</v>
      </c>
      <c r="I90" s="7" t="s">
        <v>95</v>
      </c>
    </row>
    <row r="91" spans="1:9">
      <c r="A91" s="2">
        <v>90</v>
      </c>
      <c r="B91" s="2" t="s">
        <v>146</v>
      </c>
      <c r="C91" s="2" t="s">
        <v>146</v>
      </c>
      <c r="D91" s="3">
        <v>1679</v>
      </c>
      <c r="E91" s="9" t="s">
        <v>11</v>
      </c>
      <c r="F91" s="3">
        <v>391885</v>
      </c>
      <c r="G91" s="2">
        <v>233</v>
      </c>
      <c r="H91" s="2" t="s">
        <v>109</v>
      </c>
      <c r="I91" s="7" t="s">
        <v>95</v>
      </c>
    </row>
    <row r="92" spans="1:9">
      <c r="A92" s="2">
        <v>91</v>
      </c>
      <c r="B92" s="2" t="s">
        <v>147</v>
      </c>
      <c r="C92" s="2" t="s">
        <v>148</v>
      </c>
      <c r="D92" s="2">
        <v>497</v>
      </c>
      <c r="E92" s="9" t="s">
        <v>11</v>
      </c>
      <c r="F92" s="3">
        <v>171395</v>
      </c>
      <c r="G92" s="2">
        <v>345</v>
      </c>
      <c r="H92" s="2" t="s">
        <v>94</v>
      </c>
      <c r="I92" s="7" t="s">
        <v>95</v>
      </c>
    </row>
    <row r="93" spans="1:9">
      <c r="A93" s="2">
        <v>92</v>
      </c>
      <c r="B93" s="2" t="s">
        <v>149</v>
      </c>
      <c r="C93" s="2" t="s">
        <v>150</v>
      </c>
      <c r="D93" s="3">
        <v>3699</v>
      </c>
      <c r="E93" s="9" t="s">
        <v>11</v>
      </c>
      <c r="F93" s="3">
        <v>946421</v>
      </c>
      <c r="G93" s="2">
        <v>256</v>
      </c>
      <c r="H93" s="2" t="s">
        <v>100</v>
      </c>
      <c r="I93" s="7" t="s">
        <v>95</v>
      </c>
    </row>
    <row r="94" spans="1:9">
      <c r="A94" s="2">
        <v>93</v>
      </c>
      <c r="B94" s="2" t="s">
        <v>151</v>
      </c>
      <c r="C94" s="2" t="s">
        <v>152</v>
      </c>
      <c r="D94" s="3">
        <v>7492</v>
      </c>
      <c r="E94" s="9" t="s">
        <v>11</v>
      </c>
      <c r="F94" s="9">
        <v>784711</v>
      </c>
      <c r="G94" s="2">
        <v>105</v>
      </c>
      <c r="H94" s="2" t="s">
        <v>94</v>
      </c>
      <c r="I94" s="7" t="s">
        <v>95</v>
      </c>
    </row>
    <row r="95" spans="1:9">
      <c r="A95" s="2">
        <v>94</v>
      </c>
      <c r="B95" s="2" t="s">
        <v>153</v>
      </c>
      <c r="C95" s="2" t="s">
        <v>154</v>
      </c>
      <c r="D95" s="11" t="s">
        <v>11</v>
      </c>
      <c r="E95" s="9" t="s">
        <v>11</v>
      </c>
      <c r="F95" s="11" t="s">
        <v>11</v>
      </c>
      <c r="G95" s="11" t="s">
        <v>11</v>
      </c>
      <c r="H95" s="2" t="s">
        <v>100</v>
      </c>
      <c r="I95" s="7" t="s">
        <v>95</v>
      </c>
    </row>
    <row r="96" spans="1:9">
      <c r="A96" s="2">
        <v>95</v>
      </c>
      <c r="B96" s="2" t="s">
        <v>155</v>
      </c>
      <c r="C96" s="2" t="s">
        <v>155</v>
      </c>
      <c r="D96" s="3">
        <v>6858</v>
      </c>
      <c r="E96" s="9" t="s">
        <v>11</v>
      </c>
      <c r="F96" s="3">
        <v>1883556</v>
      </c>
      <c r="G96" s="2">
        <v>275</v>
      </c>
      <c r="H96" s="2" t="s">
        <v>156</v>
      </c>
      <c r="I96" s="7" t="s">
        <v>157</v>
      </c>
    </row>
    <row r="97" spans="1:9">
      <c r="A97" s="2">
        <v>96</v>
      </c>
      <c r="B97" s="2" t="s">
        <v>158</v>
      </c>
      <c r="C97" s="2" t="s">
        <v>158</v>
      </c>
      <c r="D97" s="3">
        <v>8878</v>
      </c>
      <c r="E97" s="9" t="s">
        <v>11</v>
      </c>
      <c r="F97" s="3">
        <v>2981919</v>
      </c>
      <c r="G97" s="2">
        <v>336</v>
      </c>
      <c r="H97" s="2" t="s">
        <v>159</v>
      </c>
      <c r="I97" s="7" t="s">
        <v>157</v>
      </c>
    </row>
    <row r="98" spans="1:9">
      <c r="A98" s="2">
        <v>97</v>
      </c>
      <c r="B98" s="2" t="s">
        <v>159</v>
      </c>
      <c r="C98" s="2" t="s">
        <v>159</v>
      </c>
      <c r="D98" s="3">
        <v>24830</v>
      </c>
      <c r="E98" s="9" t="s">
        <v>11</v>
      </c>
      <c r="F98" s="3">
        <v>3668106</v>
      </c>
      <c r="G98" s="2">
        <v>148</v>
      </c>
      <c r="H98" s="2" t="s">
        <v>159</v>
      </c>
      <c r="I98" s="7" t="s">
        <v>157</v>
      </c>
    </row>
    <row r="99" spans="1:9">
      <c r="A99" s="2">
        <v>98</v>
      </c>
      <c r="B99" s="2" t="s">
        <v>160</v>
      </c>
      <c r="C99" s="2" t="s">
        <v>160</v>
      </c>
      <c r="D99" s="3">
        <v>8153</v>
      </c>
      <c r="E99" s="9" t="s">
        <v>11</v>
      </c>
      <c r="F99" s="3">
        <v>1650518</v>
      </c>
      <c r="G99" s="2">
        <v>202</v>
      </c>
      <c r="H99" s="2" t="s">
        <v>161</v>
      </c>
      <c r="I99" s="7" t="s">
        <v>157</v>
      </c>
    </row>
    <row r="100" spans="1:9">
      <c r="A100" s="2">
        <v>99</v>
      </c>
      <c r="B100" s="2" t="s">
        <v>162</v>
      </c>
      <c r="C100" s="2" t="s">
        <v>162</v>
      </c>
      <c r="D100" s="3">
        <v>6524</v>
      </c>
      <c r="E100" s="9" t="s">
        <v>11</v>
      </c>
      <c r="F100" s="3">
        <v>1495982</v>
      </c>
      <c r="G100" s="2">
        <v>229</v>
      </c>
      <c r="H100" s="2" t="s">
        <v>156</v>
      </c>
      <c r="I100" s="7" t="s">
        <v>157</v>
      </c>
    </row>
    <row r="101" spans="1:9">
      <c r="A101" s="2">
        <v>100</v>
      </c>
      <c r="B101" s="2" t="s">
        <v>163</v>
      </c>
      <c r="C101" s="2" t="s">
        <v>163</v>
      </c>
      <c r="D101" s="3">
        <v>2643</v>
      </c>
      <c r="E101" s="9" t="s">
        <v>11</v>
      </c>
      <c r="F101" s="3">
        <v>1369740</v>
      </c>
      <c r="G101" s="2">
        <v>518</v>
      </c>
      <c r="H101" s="2" t="s">
        <v>164</v>
      </c>
      <c r="I101" s="7" t="s">
        <v>157</v>
      </c>
    </row>
    <row r="102" spans="1:9">
      <c r="A102" s="2">
        <v>101</v>
      </c>
      <c r="B102" s="2" t="s">
        <v>165</v>
      </c>
      <c r="C102" s="2" t="s">
        <v>165</v>
      </c>
      <c r="D102" s="3">
        <v>11922</v>
      </c>
      <c r="E102" s="9" t="s">
        <v>11</v>
      </c>
      <c r="F102" s="3">
        <v>2872201</v>
      </c>
      <c r="G102" s="2">
        <v>241</v>
      </c>
      <c r="H102" s="2" t="s">
        <v>165</v>
      </c>
      <c r="I102" s="7" t="s">
        <v>157</v>
      </c>
    </row>
    <row r="103" spans="1:9">
      <c r="A103" s="2">
        <v>102</v>
      </c>
      <c r="B103" s="2" t="s">
        <v>164</v>
      </c>
      <c r="C103" s="2" t="s">
        <v>164</v>
      </c>
      <c r="D103" s="3">
        <v>5856</v>
      </c>
      <c r="E103" s="9" t="s">
        <v>11</v>
      </c>
      <c r="F103" s="3">
        <v>7873910</v>
      </c>
      <c r="G103" s="3">
        <v>1345</v>
      </c>
      <c r="H103" s="2" t="s">
        <v>164</v>
      </c>
      <c r="I103" s="7" t="s">
        <v>157</v>
      </c>
    </row>
    <row r="104" spans="1:9">
      <c r="A104" s="2">
        <v>103</v>
      </c>
      <c r="B104" s="2" t="s">
        <v>166</v>
      </c>
      <c r="C104" s="2" t="s">
        <v>166</v>
      </c>
      <c r="D104" s="3">
        <v>3622</v>
      </c>
      <c r="E104" s="9" t="s">
        <v>11</v>
      </c>
      <c r="F104" s="3">
        <v>5014196</v>
      </c>
      <c r="G104" s="3">
        <v>1384</v>
      </c>
      <c r="H104" s="2" t="s">
        <v>166</v>
      </c>
      <c r="I104" s="7" t="s">
        <v>157</v>
      </c>
    </row>
    <row r="105" spans="1:9">
      <c r="A105" s="2">
        <v>104</v>
      </c>
      <c r="B105" s="2" t="s">
        <v>167</v>
      </c>
      <c r="C105" s="2" t="s">
        <v>167</v>
      </c>
      <c r="D105" s="3">
        <v>3192</v>
      </c>
      <c r="E105" s="9" t="s">
        <v>11</v>
      </c>
      <c r="F105" s="3">
        <v>2756110</v>
      </c>
      <c r="G105" s="2">
        <v>863</v>
      </c>
      <c r="H105" s="2" t="s">
        <v>167</v>
      </c>
      <c r="I105" s="7" t="s">
        <v>157</v>
      </c>
    </row>
    <row r="106" spans="1:9">
      <c r="A106" s="2">
        <v>105</v>
      </c>
      <c r="B106" s="2" t="s">
        <v>168</v>
      </c>
      <c r="C106" s="2" t="s">
        <v>168</v>
      </c>
      <c r="D106" s="3">
        <v>2367</v>
      </c>
      <c r="E106" s="9" t="s">
        <v>11</v>
      </c>
      <c r="F106" s="3">
        <v>1156957</v>
      </c>
      <c r="G106" s="2">
        <v>489</v>
      </c>
      <c r="H106" s="2" t="s">
        <v>167</v>
      </c>
      <c r="I106" s="7" t="s">
        <v>157</v>
      </c>
    </row>
    <row r="107" spans="1:9">
      <c r="A107" s="2">
        <v>106</v>
      </c>
      <c r="B107" s="2" t="s">
        <v>169</v>
      </c>
      <c r="C107" s="2" t="s">
        <v>169</v>
      </c>
      <c r="D107" s="11" t="s">
        <v>11</v>
      </c>
      <c r="E107" s="9" t="s">
        <v>11</v>
      </c>
      <c r="F107" s="11" t="s">
        <v>11</v>
      </c>
      <c r="G107" s="11" t="s">
        <v>11</v>
      </c>
      <c r="H107" s="2" t="s">
        <v>165</v>
      </c>
      <c r="I107" s="7" t="s">
        <v>157</v>
      </c>
    </row>
    <row r="108" spans="1:9">
      <c r="A108" s="2">
        <v>107</v>
      </c>
      <c r="B108" s="2" t="s">
        <v>170</v>
      </c>
      <c r="C108" s="2" t="s">
        <v>170</v>
      </c>
      <c r="D108" s="3">
        <v>8809</v>
      </c>
      <c r="E108" s="9" t="s">
        <v>11</v>
      </c>
      <c r="F108" s="3">
        <v>2743416</v>
      </c>
      <c r="G108" s="2">
        <v>311</v>
      </c>
      <c r="H108" s="2" t="s">
        <v>164</v>
      </c>
      <c r="I108" s="7" t="s">
        <v>157</v>
      </c>
    </row>
    <row r="109" spans="1:9">
      <c r="A109" s="2">
        <v>108</v>
      </c>
      <c r="B109" s="2" t="s">
        <v>171</v>
      </c>
      <c r="C109" s="2" t="s">
        <v>171</v>
      </c>
      <c r="D109" s="3">
        <v>3587</v>
      </c>
      <c r="E109" s="9" t="s">
        <v>11</v>
      </c>
      <c r="F109" s="3">
        <v>1222650</v>
      </c>
      <c r="G109" s="2">
        <v>341</v>
      </c>
      <c r="H109" s="2" t="s">
        <v>156</v>
      </c>
      <c r="I109" s="7" t="s">
        <v>157</v>
      </c>
    </row>
    <row r="110" spans="1:9">
      <c r="A110" s="2">
        <v>109</v>
      </c>
      <c r="B110" s="2" t="s">
        <v>172</v>
      </c>
      <c r="C110" s="2" t="s">
        <v>172</v>
      </c>
      <c r="D110" s="3">
        <v>4796</v>
      </c>
      <c r="E110" s="9" t="s">
        <v>11</v>
      </c>
      <c r="F110" s="3">
        <v>3454996</v>
      </c>
      <c r="G110" s="2">
        <v>720</v>
      </c>
      <c r="H110" s="2" t="s">
        <v>173</v>
      </c>
      <c r="I110" s="7" t="s">
        <v>157</v>
      </c>
    </row>
    <row r="111" spans="1:9">
      <c r="A111" s="2">
        <v>110</v>
      </c>
      <c r="B111" s="2" t="s">
        <v>174</v>
      </c>
      <c r="C111" s="2" t="s">
        <v>174</v>
      </c>
      <c r="D111" s="3">
        <v>4349</v>
      </c>
      <c r="E111" s="9" t="s">
        <v>11</v>
      </c>
      <c r="F111" s="3">
        <v>2921986</v>
      </c>
      <c r="G111" s="2">
        <v>672</v>
      </c>
      <c r="H111" s="2" t="s">
        <v>175</v>
      </c>
      <c r="I111" s="7" t="s">
        <v>157</v>
      </c>
    </row>
    <row r="112" spans="1:9">
      <c r="A112" s="2">
        <v>111</v>
      </c>
      <c r="B112" s="2" t="s">
        <v>176</v>
      </c>
      <c r="C112" s="2" t="s">
        <v>177</v>
      </c>
      <c r="D112" s="3">
        <v>6511</v>
      </c>
      <c r="E112" s="9" t="s">
        <v>11</v>
      </c>
      <c r="F112" s="3">
        <v>1281299</v>
      </c>
      <c r="G112" s="2">
        <v>197</v>
      </c>
      <c r="H112" s="2" t="s">
        <v>178</v>
      </c>
      <c r="I112" s="7" t="s">
        <v>157</v>
      </c>
    </row>
    <row r="113" spans="1:9">
      <c r="A113" s="2">
        <v>112</v>
      </c>
      <c r="B113" s="2" t="s">
        <v>173</v>
      </c>
      <c r="C113" s="2" t="s">
        <v>173</v>
      </c>
      <c r="D113" s="3">
        <v>1772</v>
      </c>
      <c r="E113" s="9" t="s">
        <v>11</v>
      </c>
      <c r="F113" s="3">
        <v>11126285</v>
      </c>
      <c r="G113" s="3">
        <v>6279</v>
      </c>
      <c r="H113" s="2" t="s">
        <v>173</v>
      </c>
      <c r="I113" s="7" t="s">
        <v>157</v>
      </c>
    </row>
    <row r="114" spans="1:9">
      <c r="A114" s="2">
        <v>113</v>
      </c>
      <c r="B114" s="2" t="s">
        <v>179</v>
      </c>
      <c r="C114" s="2" t="s">
        <v>179</v>
      </c>
      <c r="D114" s="3">
        <v>6291</v>
      </c>
      <c r="E114" s="9" t="s">
        <v>11</v>
      </c>
      <c r="F114" s="3">
        <v>1824230</v>
      </c>
      <c r="G114" s="2">
        <v>290</v>
      </c>
      <c r="H114" s="2" t="s">
        <v>165</v>
      </c>
      <c r="I114" s="7" t="s">
        <v>157</v>
      </c>
    </row>
    <row r="115" spans="1:9">
      <c r="A115" s="2">
        <v>114</v>
      </c>
      <c r="B115" s="2" t="s">
        <v>180</v>
      </c>
      <c r="C115" s="2" t="s">
        <v>180</v>
      </c>
      <c r="D115" s="3">
        <v>2778</v>
      </c>
      <c r="E115" s="9" t="s">
        <v>11</v>
      </c>
      <c r="F115" s="3">
        <v>1700620</v>
      </c>
      <c r="G115" s="2">
        <v>612</v>
      </c>
      <c r="H115" s="2" t="s">
        <v>175</v>
      </c>
      <c r="I115" s="7" t="s">
        <v>157</v>
      </c>
    </row>
    <row r="116" spans="1:9">
      <c r="A116" s="2">
        <v>115</v>
      </c>
      <c r="B116" s="2" t="s">
        <v>181</v>
      </c>
      <c r="C116" s="2" t="s">
        <v>181</v>
      </c>
      <c r="D116" s="3">
        <v>2673</v>
      </c>
      <c r="E116" s="9" t="s">
        <v>11</v>
      </c>
      <c r="F116" s="3">
        <v>1593292</v>
      </c>
      <c r="G116" s="2">
        <v>596</v>
      </c>
      <c r="H116" s="2" t="s">
        <v>167</v>
      </c>
      <c r="I116" s="7" t="s">
        <v>157</v>
      </c>
    </row>
    <row r="117" spans="1:9">
      <c r="A117" s="2">
        <v>116</v>
      </c>
      <c r="B117" s="2" t="s">
        <v>161</v>
      </c>
      <c r="C117" s="2" t="s">
        <v>161</v>
      </c>
      <c r="D117" s="3">
        <v>5840</v>
      </c>
      <c r="E117" s="9" t="s">
        <v>11</v>
      </c>
      <c r="F117" s="3">
        <v>1546094</v>
      </c>
      <c r="G117" s="2">
        <v>265</v>
      </c>
      <c r="H117" s="2" t="s">
        <v>161</v>
      </c>
      <c r="I117" s="7" t="s">
        <v>157</v>
      </c>
    </row>
    <row r="118" spans="1:9">
      <c r="A118" s="2">
        <v>117</v>
      </c>
      <c r="B118" s="2" t="s">
        <v>175</v>
      </c>
      <c r="C118" s="2" t="s">
        <v>175</v>
      </c>
      <c r="D118" s="3">
        <v>3720</v>
      </c>
      <c r="E118" s="9" t="s">
        <v>11</v>
      </c>
      <c r="F118" s="3">
        <v>4745109</v>
      </c>
      <c r="G118" s="3">
        <v>1275</v>
      </c>
      <c r="H118" s="2" t="s">
        <v>175</v>
      </c>
      <c r="I118" s="7" t="s">
        <v>157</v>
      </c>
    </row>
    <row r="119" spans="1:9">
      <c r="A119" s="2">
        <v>118</v>
      </c>
      <c r="B119" s="2" t="s">
        <v>182</v>
      </c>
      <c r="C119" s="2" t="s">
        <v>182</v>
      </c>
      <c r="D119" s="3">
        <v>8249</v>
      </c>
      <c r="E119" s="9" t="s">
        <v>11</v>
      </c>
      <c r="F119" s="3">
        <v>4322009</v>
      </c>
      <c r="G119" s="2">
        <v>524</v>
      </c>
      <c r="H119" s="2" t="s">
        <v>165</v>
      </c>
      <c r="I119" s="7" t="s">
        <v>157</v>
      </c>
    </row>
    <row r="120" spans="1:9">
      <c r="A120" s="2">
        <v>119</v>
      </c>
      <c r="B120" s="2" t="s">
        <v>183</v>
      </c>
      <c r="C120" s="2" t="s">
        <v>183</v>
      </c>
      <c r="D120" s="3">
        <v>2337</v>
      </c>
      <c r="E120" s="9" t="s">
        <v>11</v>
      </c>
      <c r="F120" s="3">
        <v>1709757</v>
      </c>
      <c r="G120" s="2">
        <v>732</v>
      </c>
      <c r="H120" s="2" t="s">
        <v>166</v>
      </c>
      <c r="I120" s="7" t="s">
        <v>157</v>
      </c>
    </row>
    <row r="121" spans="1:9">
      <c r="A121" s="2">
        <v>120</v>
      </c>
      <c r="B121" s="12" t="s">
        <v>184</v>
      </c>
      <c r="C121" s="2" t="s">
        <v>184</v>
      </c>
      <c r="D121" s="3">
        <v>2960</v>
      </c>
      <c r="E121" s="9" t="s">
        <v>11</v>
      </c>
      <c r="F121" s="3">
        <v>1356374</v>
      </c>
      <c r="G121" s="2">
        <v>458</v>
      </c>
      <c r="H121" s="2" t="s">
        <v>173</v>
      </c>
      <c r="I121" s="7" t="s">
        <v>157</v>
      </c>
    </row>
    <row r="122" spans="1:9">
      <c r="A122" s="2">
        <v>121</v>
      </c>
      <c r="B122" s="2" t="s">
        <v>185</v>
      </c>
      <c r="C122" s="2" t="s">
        <v>185</v>
      </c>
      <c r="D122" s="3">
        <v>4377</v>
      </c>
      <c r="E122" s="9" t="s">
        <v>11</v>
      </c>
      <c r="F122" s="3">
        <v>3039139</v>
      </c>
      <c r="G122" s="2">
        <v>694</v>
      </c>
      <c r="H122" s="2" t="s">
        <v>186</v>
      </c>
      <c r="I122" s="7" t="s">
        <v>157</v>
      </c>
    </row>
    <row r="123" spans="1:9">
      <c r="A123" s="2">
        <v>122</v>
      </c>
      <c r="B123" s="2" t="s">
        <v>187</v>
      </c>
      <c r="C123" s="2" t="s">
        <v>187</v>
      </c>
      <c r="D123" s="3">
        <v>2724</v>
      </c>
      <c r="E123" s="9" t="s">
        <v>11</v>
      </c>
      <c r="F123" s="3">
        <v>1823687</v>
      </c>
      <c r="G123" s="2">
        <v>669</v>
      </c>
      <c r="H123" s="2" t="s">
        <v>186</v>
      </c>
      <c r="I123" s="7" t="s">
        <v>157</v>
      </c>
    </row>
    <row r="124" spans="1:9">
      <c r="A124" s="2">
        <v>123</v>
      </c>
      <c r="B124" s="2" t="s">
        <v>188</v>
      </c>
      <c r="C124" s="2" t="s">
        <v>188</v>
      </c>
      <c r="D124" s="3">
        <v>11880</v>
      </c>
      <c r="E124" s="9" t="s">
        <v>11</v>
      </c>
      <c r="F124" s="3">
        <v>4814006</v>
      </c>
      <c r="G124" s="2">
        <v>405</v>
      </c>
      <c r="H124" s="2" t="s">
        <v>159</v>
      </c>
      <c r="I124" s="7" t="s">
        <v>157</v>
      </c>
    </row>
    <row r="125" spans="1:9">
      <c r="A125" s="2">
        <v>124</v>
      </c>
      <c r="B125" s="2" t="s">
        <v>189</v>
      </c>
      <c r="C125" s="2" t="s">
        <v>189</v>
      </c>
      <c r="D125" s="3">
        <v>12319</v>
      </c>
      <c r="E125" s="9" t="s">
        <v>11</v>
      </c>
      <c r="F125" s="3">
        <v>1995958</v>
      </c>
      <c r="G125" s="2">
        <v>162</v>
      </c>
      <c r="H125" s="2" t="s">
        <v>165</v>
      </c>
      <c r="I125" s="7" t="s">
        <v>157</v>
      </c>
    </row>
    <row r="126" spans="1:9">
      <c r="A126" s="2">
        <v>125</v>
      </c>
      <c r="B126" s="2" t="s">
        <v>156</v>
      </c>
      <c r="C126" s="2" t="s">
        <v>156</v>
      </c>
      <c r="D126" s="3">
        <v>5286</v>
      </c>
      <c r="E126" s="9" t="s">
        <v>11</v>
      </c>
      <c r="F126" s="3">
        <v>5405633</v>
      </c>
      <c r="G126" s="3">
        <v>1322</v>
      </c>
      <c r="H126" s="2" t="s">
        <v>156</v>
      </c>
      <c r="I126" s="7" t="s">
        <v>157</v>
      </c>
    </row>
    <row r="127" spans="1:9">
      <c r="A127" s="2">
        <v>126</v>
      </c>
      <c r="B127" s="2" t="s">
        <v>186</v>
      </c>
      <c r="C127" s="2" t="s">
        <v>186</v>
      </c>
      <c r="D127" s="3">
        <v>3201</v>
      </c>
      <c r="E127" s="9" t="s">
        <v>11</v>
      </c>
      <c r="F127" s="3">
        <v>2517560</v>
      </c>
      <c r="G127" s="2">
        <v>786</v>
      </c>
      <c r="H127" s="2" t="s">
        <v>186</v>
      </c>
      <c r="I127" s="7" t="s">
        <v>157</v>
      </c>
    </row>
    <row r="128" spans="1:9">
      <c r="A128" s="2">
        <v>127</v>
      </c>
      <c r="B128" s="2" t="s">
        <v>178</v>
      </c>
      <c r="C128" s="2" t="s">
        <v>178</v>
      </c>
      <c r="D128" s="3">
        <v>5854</v>
      </c>
      <c r="E128" s="9" t="s">
        <v>11</v>
      </c>
      <c r="F128" s="3">
        <v>3703588</v>
      </c>
      <c r="G128" s="2">
        <v>633</v>
      </c>
      <c r="H128" s="2" t="s">
        <v>178</v>
      </c>
      <c r="I128" s="7" t="s">
        <v>157</v>
      </c>
    </row>
    <row r="129" spans="1:9">
      <c r="A129" s="2">
        <v>128</v>
      </c>
      <c r="B129" s="2" t="s">
        <v>190</v>
      </c>
      <c r="C129" s="2" t="s">
        <v>190</v>
      </c>
      <c r="D129" s="3">
        <v>3030</v>
      </c>
      <c r="E129" s="9" t="s">
        <v>11</v>
      </c>
      <c r="F129" s="3">
        <v>3460426</v>
      </c>
      <c r="G129" s="3">
        <v>1142</v>
      </c>
      <c r="H129" s="2" t="s">
        <v>173</v>
      </c>
      <c r="I129" s="7" t="s">
        <v>157</v>
      </c>
    </row>
    <row r="130" spans="1:9">
      <c r="A130" s="2">
        <v>129</v>
      </c>
      <c r="B130" s="2" t="s">
        <v>191</v>
      </c>
      <c r="C130" s="2" t="s">
        <v>191</v>
      </c>
      <c r="D130" s="3">
        <v>3016</v>
      </c>
      <c r="E130" s="9" t="s">
        <v>11</v>
      </c>
      <c r="F130" s="3">
        <v>3893672</v>
      </c>
      <c r="G130" s="3">
        <v>1291</v>
      </c>
      <c r="H130" s="2" t="s">
        <v>166</v>
      </c>
      <c r="I130" s="7" t="s">
        <v>157</v>
      </c>
    </row>
    <row r="131" spans="1:9">
      <c r="A131" s="2">
        <v>130</v>
      </c>
      <c r="B131" s="2" t="s">
        <v>192</v>
      </c>
      <c r="C131" s="2" t="s">
        <v>192</v>
      </c>
      <c r="D131" s="3">
        <v>3252</v>
      </c>
      <c r="E131" s="9" t="s">
        <v>11</v>
      </c>
      <c r="F131" s="3">
        <v>2190015</v>
      </c>
      <c r="G131" s="2">
        <v>673</v>
      </c>
      <c r="H131" s="2" t="s">
        <v>164</v>
      </c>
      <c r="I131" s="7" t="s">
        <v>157</v>
      </c>
    </row>
    <row r="132" spans="1:9">
      <c r="A132" s="2">
        <v>131</v>
      </c>
      <c r="B132" s="2" t="s">
        <v>193</v>
      </c>
      <c r="C132" s="2" t="s">
        <v>193</v>
      </c>
      <c r="D132" s="3">
        <v>4364</v>
      </c>
      <c r="E132" s="9" t="s">
        <v>11</v>
      </c>
      <c r="F132" s="3">
        <v>2897446</v>
      </c>
      <c r="G132" s="2">
        <v>664</v>
      </c>
      <c r="H132" s="2" t="s">
        <v>175</v>
      </c>
      <c r="I132" s="7" t="s">
        <v>157</v>
      </c>
    </row>
    <row r="133" spans="1:9">
      <c r="A133" s="2">
        <v>132</v>
      </c>
      <c r="B133" s="2" t="s">
        <v>194</v>
      </c>
      <c r="C133" s="2" t="s">
        <v>194</v>
      </c>
      <c r="D133" s="2">
        <v>2999</v>
      </c>
      <c r="E133" s="9" t="s">
        <v>11</v>
      </c>
      <c r="F133" s="3">
        <v>527756</v>
      </c>
      <c r="G133" s="2">
        <v>180</v>
      </c>
      <c r="H133" s="2" t="s">
        <v>156</v>
      </c>
      <c r="I133" s="7" t="s">
        <v>157</v>
      </c>
    </row>
    <row r="134" spans="1:9">
      <c r="A134" s="2">
        <v>133</v>
      </c>
      <c r="B134" s="2" t="s">
        <v>195</v>
      </c>
      <c r="C134" s="2" t="s">
        <v>195</v>
      </c>
      <c r="D134" s="11" t="s">
        <v>11</v>
      </c>
      <c r="E134" s="9" t="s">
        <v>11</v>
      </c>
      <c r="F134" s="11" t="s">
        <v>11</v>
      </c>
      <c r="G134" s="11" t="s">
        <v>11</v>
      </c>
      <c r="H134" s="2" t="s">
        <v>156</v>
      </c>
      <c r="I134" s="7" t="s">
        <v>157</v>
      </c>
    </row>
    <row r="135" spans="1:9">
      <c r="A135" s="2">
        <v>134</v>
      </c>
      <c r="B135" s="2" t="s">
        <v>196</v>
      </c>
      <c r="C135" s="2" t="s">
        <v>196</v>
      </c>
      <c r="D135" s="11" t="s">
        <v>11</v>
      </c>
      <c r="E135" s="9" t="s">
        <v>11</v>
      </c>
      <c r="F135" s="11" t="s">
        <v>11</v>
      </c>
      <c r="G135" s="11" t="s">
        <v>11</v>
      </c>
      <c r="H135" s="2" t="s">
        <v>165</v>
      </c>
      <c r="I135" s="7" t="s">
        <v>157</v>
      </c>
    </row>
    <row r="136" spans="1:9">
      <c r="A136" s="2">
        <v>135</v>
      </c>
      <c r="B136" s="2" t="s">
        <v>197</v>
      </c>
      <c r="C136" s="2" t="s">
        <v>197</v>
      </c>
      <c r="D136" s="11" t="s">
        <v>11</v>
      </c>
      <c r="E136" s="9" t="s">
        <v>11</v>
      </c>
      <c r="F136" s="11" t="s">
        <v>11</v>
      </c>
      <c r="G136" s="11" t="s">
        <v>11</v>
      </c>
      <c r="H136" s="2" t="s">
        <v>165</v>
      </c>
      <c r="I136" s="7" t="s">
        <v>157</v>
      </c>
    </row>
    <row r="137" spans="1:9">
      <c r="A137" s="2">
        <v>136</v>
      </c>
      <c r="B137" s="2" t="s">
        <v>198</v>
      </c>
      <c r="C137" s="2" t="s">
        <v>198</v>
      </c>
      <c r="D137" s="11" t="s">
        <v>11</v>
      </c>
      <c r="E137" s="9" t="s">
        <v>11</v>
      </c>
      <c r="F137" s="11" t="s">
        <v>11</v>
      </c>
      <c r="G137" s="11" t="s">
        <v>11</v>
      </c>
      <c r="H137" s="2" t="s">
        <v>167</v>
      </c>
      <c r="I137" s="7" t="s">
        <v>157</v>
      </c>
    </row>
    <row r="138" spans="1:9">
      <c r="A138" s="2">
        <v>137</v>
      </c>
      <c r="B138" s="2" t="s">
        <v>199</v>
      </c>
      <c r="C138" s="2" t="s">
        <v>199</v>
      </c>
      <c r="D138" s="3">
        <v>6726</v>
      </c>
      <c r="E138" s="9" t="s">
        <v>11</v>
      </c>
      <c r="F138" s="3">
        <v>1804516</v>
      </c>
      <c r="G138" s="2">
        <v>268</v>
      </c>
      <c r="H138" s="2" t="s">
        <v>200</v>
      </c>
      <c r="I138" s="7" t="s">
        <v>201</v>
      </c>
    </row>
    <row r="139" spans="1:9">
      <c r="A139" s="2">
        <v>138</v>
      </c>
      <c r="B139" s="2" t="s">
        <v>202</v>
      </c>
      <c r="C139" s="2" t="s">
        <v>202</v>
      </c>
      <c r="D139" s="3">
        <v>7866</v>
      </c>
      <c r="E139" s="9" t="s">
        <v>11</v>
      </c>
      <c r="F139" s="3">
        <v>1550266</v>
      </c>
      <c r="G139" s="2">
        <v>197</v>
      </c>
      <c r="H139" s="2" t="s">
        <v>203</v>
      </c>
      <c r="I139" s="7" t="s">
        <v>201</v>
      </c>
    </row>
    <row r="140" spans="1:9">
      <c r="A140" s="2">
        <v>139</v>
      </c>
      <c r="B140" s="2" t="s">
        <v>204</v>
      </c>
      <c r="C140" s="2" t="s">
        <v>205</v>
      </c>
      <c r="D140" s="3">
        <v>6083</v>
      </c>
      <c r="E140" s="9" t="s">
        <v>11</v>
      </c>
      <c r="F140" s="3">
        <v>1646318</v>
      </c>
      <c r="G140" s="2">
        <v>270</v>
      </c>
      <c r="H140" s="2" t="s">
        <v>206</v>
      </c>
      <c r="I140" s="7" t="s">
        <v>201</v>
      </c>
    </row>
    <row r="141" spans="1:9">
      <c r="A141" s="2">
        <v>140</v>
      </c>
      <c r="B141" s="2" t="s">
        <v>203</v>
      </c>
      <c r="C141" s="2" t="s">
        <v>203</v>
      </c>
      <c r="D141" s="3">
        <v>5519</v>
      </c>
      <c r="E141" s="9" t="s">
        <v>11</v>
      </c>
      <c r="F141" s="3">
        <v>2199463</v>
      </c>
      <c r="G141" s="2">
        <v>398</v>
      </c>
      <c r="H141" s="2" t="s">
        <v>203</v>
      </c>
      <c r="I141" s="7" t="s">
        <v>201</v>
      </c>
    </row>
    <row r="142" spans="1:9">
      <c r="A142" s="2">
        <v>141</v>
      </c>
      <c r="B142" s="2" t="s">
        <v>207</v>
      </c>
      <c r="C142" s="2" t="s">
        <v>207</v>
      </c>
      <c r="D142" s="3">
        <v>5278</v>
      </c>
      <c r="E142" s="9" t="s">
        <v>11</v>
      </c>
      <c r="F142" s="3">
        <v>1006297</v>
      </c>
      <c r="G142" s="2">
        <v>191</v>
      </c>
      <c r="H142" s="2" t="s">
        <v>208</v>
      </c>
      <c r="I142" s="7" t="s">
        <v>201</v>
      </c>
    </row>
    <row r="143" spans="1:9">
      <c r="A143" s="2">
        <v>142</v>
      </c>
      <c r="B143" s="2" t="s">
        <v>209</v>
      </c>
      <c r="C143" s="2" t="s">
        <v>209</v>
      </c>
      <c r="D143" s="3">
        <v>11250</v>
      </c>
      <c r="E143" s="9" t="s">
        <v>11</v>
      </c>
      <c r="F143" s="3">
        <v>993142</v>
      </c>
      <c r="G143" s="2">
        <v>88</v>
      </c>
      <c r="H143" s="2" t="s">
        <v>203</v>
      </c>
      <c r="I143" s="7" t="s">
        <v>201</v>
      </c>
    </row>
    <row r="144" spans="1:9">
      <c r="A144" s="2">
        <v>143</v>
      </c>
      <c r="B144" s="2" t="s">
        <v>210</v>
      </c>
      <c r="C144" s="2" t="s">
        <v>211</v>
      </c>
      <c r="D144" s="2">
        <v>69</v>
      </c>
      <c r="E144" s="9" t="s">
        <v>11</v>
      </c>
      <c r="F144" s="3">
        <v>2971626</v>
      </c>
      <c r="G144" s="3">
        <v>43067</v>
      </c>
      <c r="H144" s="2" t="s">
        <v>212</v>
      </c>
      <c r="I144" s="7" t="s">
        <v>201</v>
      </c>
    </row>
    <row r="145" spans="1:9">
      <c r="A145" s="2">
        <v>144</v>
      </c>
      <c r="B145" s="2" t="s">
        <v>213</v>
      </c>
      <c r="C145" s="2" t="s">
        <v>214</v>
      </c>
      <c r="D145" s="2">
        <v>165</v>
      </c>
      <c r="E145" s="9" t="s">
        <v>11</v>
      </c>
      <c r="F145" s="3">
        <v>2907467</v>
      </c>
      <c r="G145" s="3">
        <v>17610</v>
      </c>
      <c r="H145" s="2" t="s">
        <v>212</v>
      </c>
      <c r="I145" s="7" t="s">
        <v>201</v>
      </c>
    </row>
    <row r="146" spans="1:9">
      <c r="A146" s="2">
        <v>145</v>
      </c>
      <c r="B146" s="2" t="s">
        <v>215</v>
      </c>
      <c r="C146" s="2" t="s">
        <v>216</v>
      </c>
      <c r="D146" s="2">
        <v>122</v>
      </c>
      <c r="E146" s="9" t="s">
        <v>11</v>
      </c>
      <c r="F146" s="3">
        <v>1791751</v>
      </c>
      <c r="G146" s="3">
        <v>14686</v>
      </c>
      <c r="H146" s="2" t="s">
        <v>212</v>
      </c>
      <c r="I146" s="7" t="s">
        <v>201</v>
      </c>
    </row>
    <row r="147" spans="1:9">
      <c r="A147" s="2">
        <v>146</v>
      </c>
      <c r="B147" s="2" t="s">
        <v>217</v>
      </c>
      <c r="C147" s="2" t="s">
        <v>218</v>
      </c>
      <c r="D147" s="2">
        <v>929</v>
      </c>
      <c r="E147" s="9" t="s">
        <v>11</v>
      </c>
      <c r="F147" s="3">
        <v>3914757</v>
      </c>
      <c r="G147" s="3">
        <v>4214</v>
      </c>
      <c r="H147" s="2" t="s">
        <v>212</v>
      </c>
      <c r="I147" s="7" t="s">
        <v>201</v>
      </c>
    </row>
    <row r="148" spans="1:9">
      <c r="A148" s="2">
        <v>147</v>
      </c>
      <c r="B148" s="2" t="s">
        <v>219</v>
      </c>
      <c r="C148" s="2" t="s">
        <v>220</v>
      </c>
      <c r="D148" s="3">
        <v>2592</v>
      </c>
      <c r="E148" s="9" t="s">
        <v>11</v>
      </c>
      <c r="F148" s="3">
        <v>1089169</v>
      </c>
      <c r="G148" s="2">
        <v>420</v>
      </c>
      <c r="H148" s="2" t="s">
        <v>208</v>
      </c>
      <c r="I148" s="7" t="s">
        <v>201</v>
      </c>
    </row>
    <row r="149" spans="1:9">
      <c r="A149" s="2">
        <v>148</v>
      </c>
      <c r="B149" s="2" t="s">
        <v>221</v>
      </c>
      <c r="C149" s="2" t="s">
        <v>221</v>
      </c>
      <c r="D149" s="3">
        <v>15910</v>
      </c>
      <c r="E149" s="9" t="s">
        <v>11</v>
      </c>
      <c r="F149" s="3">
        <v>2404334</v>
      </c>
      <c r="G149" s="2">
        <v>151</v>
      </c>
      <c r="H149" s="2" t="s">
        <v>206</v>
      </c>
      <c r="I149" s="7" t="s">
        <v>201</v>
      </c>
    </row>
    <row r="150" spans="1:9">
      <c r="A150" s="2">
        <v>149</v>
      </c>
      <c r="B150" s="2" t="s">
        <v>222</v>
      </c>
      <c r="C150" s="2" t="s">
        <v>222</v>
      </c>
      <c r="D150" s="2">
        <v>95</v>
      </c>
      <c r="E150" s="9" t="s">
        <v>11</v>
      </c>
      <c r="F150" s="3">
        <v>2457019</v>
      </c>
      <c r="G150" s="3">
        <v>25918</v>
      </c>
      <c r="H150" s="2" t="s">
        <v>212</v>
      </c>
      <c r="I150" s="7" t="s">
        <v>201</v>
      </c>
    </row>
    <row r="151" spans="1:9">
      <c r="A151" s="2">
        <v>150</v>
      </c>
      <c r="B151" s="2" t="s">
        <v>223</v>
      </c>
      <c r="C151" s="2" t="s">
        <v>224</v>
      </c>
      <c r="D151" s="11" t="s">
        <v>11</v>
      </c>
      <c r="E151" s="9" t="s">
        <v>11</v>
      </c>
      <c r="F151" s="11" t="s">
        <v>11</v>
      </c>
      <c r="G151" s="11" t="s">
        <v>11</v>
      </c>
      <c r="H151" s="2" t="s">
        <v>212</v>
      </c>
      <c r="I151" s="7" t="s">
        <v>201</v>
      </c>
    </row>
    <row r="152" spans="1:9">
      <c r="A152" s="2">
        <v>151</v>
      </c>
      <c r="B152" s="2" t="s">
        <v>208</v>
      </c>
      <c r="C152" s="2" t="s">
        <v>208</v>
      </c>
      <c r="D152" s="3">
        <v>1906</v>
      </c>
      <c r="E152" s="9" t="s">
        <v>11</v>
      </c>
      <c r="F152" s="3">
        <v>1524391</v>
      </c>
      <c r="G152" s="2">
        <v>205</v>
      </c>
      <c r="H152" s="2" t="s">
        <v>208</v>
      </c>
      <c r="I152" s="7" t="s">
        <v>201</v>
      </c>
    </row>
    <row r="153" spans="1:9">
      <c r="A153" s="2">
        <v>152</v>
      </c>
      <c r="B153" s="2" t="s">
        <v>225</v>
      </c>
      <c r="C153" s="2" t="s">
        <v>225</v>
      </c>
      <c r="D153" s="3">
        <v>2268</v>
      </c>
      <c r="E153" s="9" t="s">
        <v>11</v>
      </c>
      <c r="F153" s="3">
        <v>2008901</v>
      </c>
      <c r="G153" s="2">
        <v>886</v>
      </c>
      <c r="H153" s="2" t="s">
        <v>212</v>
      </c>
      <c r="I153" s="7" t="s">
        <v>201</v>
      </c>
    </row>
    <row r="154" spans="1:9">
      <c r="A154" s="2">
        <v>153</v>
      </c>
      <c r="B154" s="2" t="s">
        <v>226</v>
      </c>
      <c r="C154" s="2" t="s">
        <v>226</v>
      </c>
      <c r="D154" s="3">
        <v>1417</v>
      </c>
      <c r="E154" s="9" t="s">
        <v>11</v>
      </c>
      <c r="F154" s="3">
        <v>769349</v>
      </c>
      <c r="G154" s="2">
        <v>543</v>
      </c>
      <c r="H154" s="2" t="s">
        <v>203</v>
      </c>
      <c r="I154" s="7" t="s">
        <v>201</v>
      </c>
    </row>
    <row r="155" spans="1:9">
      <c r="A155" s="2">
        <v>154</v>
      </c>
      <c r="B155" s="2" t="s">
        <v>227</v>
      </c>
      <c r="C155" s="2" t="s">
        <v>227</v>
      </c>
      <c r="D155" s="3">
        <v>2925</v>
      </c>
      <c r="E155" s="9" t="s">
        <v>11</v>
      </c>
      <c r="F155" s="3">
        <v>1505876</v>
      </c>
      <c r="G155" s="2">
        <v>515</v>
      </c>
      <c r="H155" s="2" t="s">
        <v>227</v>
      </c>
      <c r="I155" s="7" t="s">
        <v>201</v>
      </c>
    </row>
    <row r="156" spans="1:9">
      <c r="A156" s="2">
        <v>155</v>
      </c>
      <c r="B156" s="2" t="s">
        <v>228</v>
      </c>
      <c r="C156" s="2" t="s">
        <v>228</v>
      </c>
      <c r="D156" s="3">
        <v>2945</v>
      </c>
      <c r="E156" s="9" t="s">
        <v>11</v>
      </c>
      <c r="F156" s="3">
        <v>1612373</v>
      </c>
      <c r="G156" s="2">
        <v>548</v>
      </c>
      <c r="H156" s="2" t="s">
        <v>229</v>
      </c>
      <c r="I156" s="7" t="s">
        <v>201</v>
      </c>
    </row>
    <row r="157" spans="1:9">
      <c r="A157" s="2">
        <v>156</v>
      </c>
      <c r="B157" s="2" t="s">
        <v>230</v>
      </c>
      <c r="C157" s="2" t="s">
        <v>231</v>
      </c>
      <c r="D157" s="3">
        <v>5599</v>
      </c>
      <c r="E157" s="9" t="s">
        <v>11</v>
      </c>
      <c r="F157" s="3">
        <v>1341042</v>
      </c>
      <c r="G157" s="2">
        <v>239</v>
      </c>
      <c r="H157" s="2" t="s">
        <v>208</v>
      </c>
      <c r="I157" s="7" t="s">
        <v>201</v>
      </c>
    </row>
    <row r="158" spans="1:9">
      <c r="A158" s="2">
        <v>157</v>
      </c>
      <c r="B158" s="2" t="s">
        <v>232</v>
      </c>
      <c r="C158" s="2" t="s">
        <v>232</v>
      </c>
      <c r="D158" s="3">
        <v>10720</v>
      </c>
      <c r="E158" s="9" t="s">
        <v>11</v>
      </c>
      <c r="F158" s="3">
        <v>2057057</v>
      </c>
      <c r="G158" s="2">
        <v>192</v>
      </c>
      <c r="H158" s="2" t="s">
        <v>227</v>
      </c>
      <c r="I158" s="7" t="s">
        <v>201</v>
      </c>
    </row>
    <row r="159" spans="1:9">
      <c r="A159" s="2">
        <v>158</v>
      </c>
      <c r="B159" s="2" t="s">
        <v>233</v>
      </c>
      <c r="C159" s="2" t="s">
        <v>234</v>
      </c>
      <c r="D159" s="3">
        <v>4502</v>
      </c>
      <c r="E159" s="9" t="s">
        <v>11</v>
      </c>
      <c r="F159" s="3">
        <v>1612847</v>
      </c>
      <c r="G159" s="2">
        <v>358</v>
      </c>
      <c r="H159" s="2" t="s">
        <v>233</v>
      </c>
      <c r="I159" s="7" t="s">
        <v>201</v>
      </c>
    </row>
    <row r="160" spans="1:9">
      <c r="A160" s="2">
        <v>159</v>
      </c>
      <c r="B160" s="2" t="s">
        <v>235</v>
      </c>
      <c r="C160" s="2" t="s">
        <v>235</v>
      </c>
      <c r="D160" s="3">
        <v>2512</v>
      </c>
      <c r="E160" s="9" t="s">
        <v>11</v>
      </c>
      <c r="F160" s="3">
        <v>1231481</v>
      </c>
      <c r="G160" s="2">
        <v>490</v>
      </c>
      <c r="H160" s="2" t="s">
        <v>208</v>
      </c>
      <c r="I160" s="7" t="s">
        <v>201</v>
      </c>
    </row>
    <row r="161" spans="1:9">
      <c r="A161" s="2">
        <v>160</v>
      </c>
      <c r="B161" s="2" t="s">
        <v>236</v>
      </c>
      <c r="C161" s="2" t="s">
        <v>236</v>
      </c>
      <c r="D161" s="9">
        <v>8699</v>
      </c>
      <c r="E161" s="9" t="s">
        <v>11</v>
      </c>
      <c r="F161" s="3">
        <v>781967</v>
      </c>
      <c r="G161" s="2">
        <v>106</v>
      </c>
      <c r="H161" s="2" t="s">
        <v>200</v>
      </c>
      <c r="I161" s="7" t="s">
        <v>201</v>
      </c>
    </row>
    <row r="162" spans="1:9">
      <c r="A162" s="2">
        <v>161</v>
      </c>
      <c r="B162" s="2" t="s">
        <v>206</v>
      </c>
      <c r="C162" s="2" t="s">
        <v>206</v>
      </c>
      <c r="D162" s="3">
        <v>2512</v>
      </c>
      <c r="E162" s="9" t="s">
        <v>11</v>
      </c>
      <c r="F162" s="3">
        <v>1487903</v>
      </c>
      <c r="G162" s="2">
        <v>592</v>
      </c>
      <c r="H162" s="2" t="s">
        <v>206</v>
      </c>
      <c r="I162" s="7" t="s">
        <v>201</v>
      </c>
    </row>
    <row r="163" spans="1:9">
      <c r="A163" s="2">
        <v>162</v>
      </c>
      <c r="B163" s="2" t="s">
        <v>237</v>
      </c>
      <c r="C163" s="2" t="s">
        <v>237</v>
      </c>
      <c r="D163" s="3">
        <v>5165</v>
      </c>
      <c r="E163" s="9" t="s">
        <v>11</v>
      </c>
      <c r="F163" s="3">
        <v>836887</v>
      </c>
      <c r="G163" s="2">
        <v>162</v>
      </c>
      <c r="H163" s="2" t="s">
        <v>203</v>
      </c>
      <c r="I163" s="7" t="s">
        <v>201</v>
      </c>
    </row>
    <row r="164" spans="1:9">
      <c r="A164" s="2">
        <v>163</v>
      </c>
      <c r="B164" s="2" t="s">
        <v>238</v>
      </c>
      <c r="C164" s="2" t="s">
        <v>238</v>
      </c>
      <c r="D164" s="3">
        <v>2310</v>
      </c>
      <c r="E164" s="9" t="s">
        <v>11</v>
      </c>
      <c r="F164" s="3">
        <v>677228</v>
      </c>
      <c r="G164" s="2">
        <v>293</v>
      </c>
      <c r="H164" s="2" t="s">
        <v>203</v>
      </c>
      <c r="I164" s="7" t="s">
        <v>201</v>
      </c>
    </row>
    <row r="165" spans="1:9">
      <c r="A165" s="2">
        <v>164</v>
      </c>
      <c r="B165" s="2" t="s">
        <v>239</v>
      </c>
      <c r="C165" s="2" t="s">
        <v>240</v>
      </c>
      <c r="D165" s="3">
        <v>19638</v>
      </c>
      <c r="E165" s="9" t="s">
        <v>11</v>
      </c>
      <c r="F165" s="3">
        <v>1649661</v>
      </c>
      <c r="G165" s="2">
        <v>84</v>
      </c>
      <c r="H165" s="2" t="s">
        <v>227</v>
      </c>
      <c r="I165" s="7" t="s">
        <v>201</v>
      </c>
    </row>
    <row r="166" spans="1:9">
      <c r="A166" s="2">
        <v>165</v>
      </c>
      <c r="B166" s="2" t="s">
        <v>241</v>
      </c>
      <c r="C166" s="2" t="s">
        <v>241</v>
      </c>
      <c r="D166" s="9">
        <v>7705</v>
      </c>
      <c r="E166" s="9" t="s">
        <v>11</v>
      </c>
      <c r="F166" s="3">
        <v>979817</v>
      </c>
      <c r="G166" s="2">
        <v>98</v>
      </c>
      <c r="H166" s="2" t="s">
        <v>200</v>
      </c>
      <c r="I166" s="7" t="s">
        <v>201</v>
      </c>
    </row>
    <row r="167" spans="1:9">
      <c r="A167" s="2">
        <v>166</v>
      </c>
      <c r="B167" s="12" t="s">
        <v>242</v>
      </c>
      <c r="C167" s="2" t="s">
        <v>242</v>
      </c>
      <c r="D167" s="9">
        <v>5608</v>
      </c>
      <c r="E167" s="9" t="s">
        <v>11</v>
      </c>
      <c r="F167" s="3">
        <v>1073146</v>
      </c>
      <c r="G167" s="2">
        <v>191</v>
      </c>
      <c r="H167" s="2" t="s">
        <v>227</v>
      </c>
      <c r="I167" s="7" t="s">
        <v>201</v>
      </c>
    </row>
  </sheetData>
  <autoFilter ref="A1:AA995" xr:uid="{00000000-0009-0000-0000-000001000000}">
    <sortState xmlns:xlrd2="http://schemas.microsoft.com/office/spreadsheetml/2017/richdata2" ref="A2:I171">
      <sortCondition ref="A1:A9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Shaheer Ahmed</cp:lastModifiedBy>
  <dcterms:modified xsi:type="dcterms:W3CDTF">2024-06-13T13:09:05Z</dcterms:modified>
</cp:coreProperties>
</file>