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mskcc-my.sharepoint.com/personal/zaheerz_mskcc_org/Documents/Downloads/"/>
    </mc:Choice>
  </mc:AlternateContent>
  <xr:revisionPtr revIDLastSave="3" documentId="8_{27358843-78C3-4F2D-9E7C-12E0A35F08FB}" xr6:coauthVersionLast="46" xr6:coauthVersionMax="47" xr10:uidLastSave="{60805D7C-740E-415D-A556-26AC63855351}"/>
  <bookViews>
    <workbookView xWindow="-120" yWindow="-120" windowWidth="29040" windowHeight="15840" tabRatio="741" firstSheet="2" activeTab="2" xr2:uid="{00000000-000D-0000-FFFF-FFFF00000000}"/>
  </bookViews>
  <sheets>
    <sheet name="category" sheetId="3" r:id="rId1"/>
    <sheet name="Outcomes Based on Launch Date" sheetId="5" r:id="rId2"/>
    <sheet name="Chart1" sheetId="11" r:id="rId3"/>
    <sheet name="Theater Outcomes by Launch Date" sheetId="12" r:id="rId4"/>
    <sheet name="Outcomes Based on Goals." sheetId="13" r:id="rId5"/>
    <sheet name="kickstarter" sheetId="1" r:id="rId6"/>
    <sheet name="Descriptive Statistics" sheetId="9" r:id="rId7"/>
    <sheet name="Edinburgh Research" sheetId="6" r:id="rId8"/>
    <sheet name="Subcategory statistics" sheetId="4" r:id="rId9"/>
  </sheets>
  <definedNames>
    <definedName name="_xlnm._FilterDatabase" localSheetId="5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3" l="1"/>
  <c r="D11" i="13"/>
  <c r="D10" i="13"/>
  <c r="D9" i="13"/>
  <c r="D8" i="13"/>
  <c r="D7" i="13"/>
  <c r="D6" i="13"/>
  <c r="D5" i="13"/>
  <c r="D4" i="13"/>
  <c r="D13" i="13"/>
  <c r="D3" i="13"/>
  <c r="D2" i="13"/>
  <c r="C13" i="13"/>
  <c r="C12" i="13"/>
  <c r="C11" i="13"/>
  <c r="C10" i="13"/>
  <c r="C9" i="13"/>
  <c r="C8" i="13"/>
  <c r="C7" i="13"/>
  <c r="C6" i="13"/>
  <c r="C5" i="13"/>
  <c r="C3" i="13"/>
  <c r="B12" i="13"/>
  <c r="B11" i="13"/>
  <c r="B10" i="13"/>
  <c r="B9" i="13"/>
  <c r="B8" i="13"/>
  <c r="B7" i="13"/>
  <c r="B6" i="13"/>
  <c r="B5" i="13"/>
  <c r="B4" i="13"/>
  <c r="B3" i="13"/>
  <c r="C4" i="13"/>
  <c r="B13" i="13"/>
  <c r="C2" i="13"/>
  <c r="B2" i="13"/>
  <c r="C13" i="9"/>
  <c r="C12" i="9"/>
  <c r="C11" i="9"/>
  <c r="B13" i="9"/>
  <c r="B12" i="9"/>
  <c r="B11" i="9"/>
  <c r="C6" i="9"/>
  <c r="C5" i="9"/>
  <c r="C4" i="9"/>
  <c r="B6" i="9"/>
  <c r="B5" i="9"/>
  <c r="B4" i="9"/>
  <c r="C10" i="9"/>
  <c r="C9" i="9"/>
  <c r="B10" i="9"/>
  <c r="B9" i="9"/>
  <c r="C3" i="9"/>
  <c r="B2" i="9"/>
  <c r="B3" i="9"/>
  <c r="C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4089" i="1"/>
  <c r="T2847" i="1"/>
  <c r="T2848" i="1"/>
  <c r="T3912" i="1"/>
  <c r="T2851" i="1"/>
  <c r="T3996" i="1"/>
  <c r="T2853" i="1"/>
  <c r="T3915" i="1"/>
  <c r="T2855" i="1"/>
  <c r="T2856" i="1"/>
  <c r="T3993" i="1"/>
  <c r="T3949" i="1"/>
  <c r="T2859" i="1"/>
  <c r="T2860" i="1"/>
  <c r="T2861" i="1"/>
  <c r="T3983" i="1"/>
  <c r="T2863" i="1"/>
  <c r="T3905" i="1"/>
  <c r="T3746" i="1"/>
  <c r="T2866" i="1"/>
  <c r="T2849" i="1"/>
  <c r="T3894" i="1"/>
  <c r="T4024" i="1"/>
  <c r="T4110" i="1"/>
  <c r="T3958" i="1"/>
  <c r="T4048" i="1"/>
  <c r="T4019" i="1"/>
  <c r="T2850" i="1"/>
  <c r="T4054" i="1"/>
  <c r="T3985" i="1"/>
  <c r="T2921" i="1"/>
  <c r="T2852" i="1"/>
  <c r="T4040" i="1"/>
  <c r="T2880" i="1"/>
  <c r="T3862" i="1"/>
  <c r="T4094" i="1"/>
  <c r="T2854" i="1"/>
  <c r="T3978" i="1"/>
  <c r="T4084" i="1"/>
  <c r="T3959" i="1"/>
  <c r="T3944" i="1"/>
  <c r="T3731" i="1"/>
  <c r="T2911" i="1"/>
  <c r="T2857" i="1"/>
  <c r="T4067" i="1"/>
  <c r="T3845" i="1"/>
  <c r="T3987" i="1"/>
  <c r="T4023" i="1"/>
  <c r="T3849" i="1"/>
  <c r="T2858" i="1"/>
  <c r="T3847" i="1"/>
  <c r="T4037" i="1"/>
  <c r="T4029" i="1"/>
  <c r="T3998" i="1"/>
  <c r="T2862" i="1"/>
  <c r="T4102" i="1"/>
  <c r="T2920" i="1"/>
  <c r="T3850" i="1"/>
  <c r="T3891" i="1"/>
  <c r="T2906" i="1"/>
  <c r="T4036" i="1"/>
  <c r="T4032" i="1"/>
  <c r="T2903" i="1"/>
  <c r="T3982" i="1"/>
  <c r="T3747" i="1"/>
  <c r="T2912" i="1"/>
  <c r="T4042" i="1"/>
  <c r="T4085" i="1"/>
  <c r="T2904" i="1"/>
  <c r="T2916" i="1"/>
  <c r="T2917" i="1"/>
  <c r="T2918" i="1"/>
  <c r="T4012" i="1"/>
  <c r="T4075" i="1"/>
  <c r="T3903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4083" i="1"/>
  <c r="T4002" i="1"/>
  <c r="T3926" i="1"/>
  <c r="T4033" i="1"/>
  <c r="T3734" i="1"/>
  <c r="T2864" i="1"/>
  <c r="T4009" i="1"/>
  <c r="T3737" i="1"/>
  <c r="T3738" i="1"/>
  <c r="T3952" i="1"/>
  <c r="T3740" i="1"/>
  <c r="T3741" i="1"/>
  <c r="T4001" i="1"/>
  <c r="T2865" i="1"/>
  <c r="T3927" i="1"/>
  <c r="T2867" i="1"/>
  <c r="T2868" i="1"/>
  <c r="T3732" i="1"/>
  <c r="T396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4053" i="1"/>
  <c r="T3844" i="1"/>
  <c r="T4060" i="1"/>
  <c r="T4109" i="1"/>
  <c r="T4052" i="1"/>
  <c r="T3961" i="1"/>
  <c r="T4078" i="1"/>
  <c r="T4087" i="1"/>
  <c r="T3851" i="1"/>
  <c r="T3869" i="1"/>
  <c r="T3853" i="1"/>
  <c r="T3748" i="1"/>
  <c r="T3858" i="1"/>
  <c r="T4082" i="1"/>
  <c r="T3852" i="1"/>
  <c r="T2895" i="1"/>
  <c r="T3979" i="1"/>
  <c r="T3860" i="1"/>
  <c r="T2896" i="1"/>
  <c r="T4058" i="1"/>
  <c r="T3930" i="1"/>
  <c r="T2897" i="1"/>
  <c r="T2869" i="1"/>
  <c r="T3909" i="1"/>
  <c r="T3867" i="1"/>
  <c r="T3739" i="1"/>
  <c r="T3977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939" i="1"/>
  <c r="T4093" i="1"/>
  <c r="T3980" i="1"/>
  <c r="T2870" i="1"/>
  <c r="T4113" i="1"/>
  <c r="T4025" i="1"/>
  <c r="T3898" i="1"/>
  <c r="T3957" i="1"/>
  <c r="T3899" i="1"/>
  <c r="T3900" i="1"/>
  <c r="T3940" i="1"/>
  <c r="T3945" i="1"/>
  <c r="T3854" i="1"/>
  <c r="T3904" i="1"/>
  <c r="T2871" i="1"/>
  <c r="T2907" i="1"/>
  <c r="T3907" i="1"/>
  <c r="T3908" i="1"/>
  <c r="T3954" i="1"/>
  <c r="T3911" i="1"/>
  <c r="T3946" i="1"/>
  <c r="T3960" i="1"/>
  <c r="T4100" i="1"/>
  <c r="T2898" i="1"/>
  <c r="T4056" i="1"/>
  <c r="T3916" i="1"/>
  <c r="T3917" i="1"/>
  <c r="T3918" i="1"/>
  <c r="T3919" i="1"/>
  <c r="T3920" i="1"/>
  <c r="T3921" i="1"/>
  <c r="T3922" i="1"/>
  <c r="T3923" i="1"/>
  <c r="T3910" i="1"/>
  <c r="T3925" i="1"/>
  <c r="T4088" i="1"/>
  <c r="T3744" i="1"/>
  <c r="T3928" i="1"/>
  <c r="T3929" i="1"/>
  <c r="T4041" i="1"/>
  <c r="T4016" i="1"/>
  <c r="T3932" i="1"/>
  <c r="T2872" i="1"/>
  <c r="T2899" i="1"/>
  <c r="T4063" i="1"/>
  <c r="T4030" i="1"/>
  <c r="T3937" i="1"/>
  <c r="T2873" i="1"/>
  <c r="T4091" i="1"/>
  <c r="T4004" i="1"/>
  <c r="T3941" i="1"/>
  <c r="T3742" i="1"/>
  <c r="T3901" i="1"/>
  <c r="T2874" i="1"/>
  <c r="T4081" i="1"/>
  <c r="T2875" i="1"/>
  <c r="T2913" i="1"/>
  <c r="T3962" i="1"/>
  <c r="T3935" i="1"/>
  <c r="T3950" i="1"/>
  <c r="T3951" i="1"/>
  <c r="T3855" i="1"/>
  <c r="T3953" i="1"/>
  <c r="T3856" i="1"/>
  <c r="T2876" i="1"/>
  <c r="T3956" i="1"/>
  <c r="T4008" i="1"/>
  <c r="T2877" i="1"/>
  <c r="T3730" i="1"/>
  <c r="T4038" i="1"/>
  <c r="T3991" i="1"/>
  <c r="T3895" i="1"/>
  <c r="T3963" i="1"/>
  <c r="T3964" i="1"/>
  <c r="T3965" i="1"/>
  <c r="T3943" i="1"/>
  <c r="T3990" i="1"/>
  <c r="T3896" i="1"/>
  <c r="T4006" i="1"/>
  <c r="T4026" i="1"/>
  <c r="T3970" i="1"/>
  <c r="T3743" i="1"/>
  <c r="T3947" i="1"/>
  <c r="T3971" i="1"/>
  <c r="T4108" i="1"/>
  <c r="T3976" i="1"/>
  <c r="T2878" i="1"/>
  <c r="T4034" i="1"/>
  <c r="T4070" i="1"/>
  <c r="T3972" i="1"/>
  <c r="T3981" i="1"/>
  <c r="T4015" i="1"/>
  <c r="T4069" i="1"/>
  <c r="T3984" i="1"/>
  <c r="T4105" i="1"/>
  <c r="T3986" i="1"/>
  <c r="T4039" i="1"/>
  <c r="T3988" i="1"/>
  <c r="T3989" i="1"/>
  <c r="T3864" i="1"/>
  <c r="T2879" i="1"/>
  <c r="T3992" i="1"/>
  <c r="T3931" i="1"/>
  <c r="T4028" i="1"/>
  <c r="T2908" i="1"/>
  <c r="T2914" i="1"/>
  <c r="T3997" i="1"/>
  <c r="T4022" i="1"/>
  <c r="T3999" i="1"/>
  <c r="T4044" i="1"/>
  <c r="T4068" i="1"/>
  <c r="T3733" i="1"/>
  <c r="T4003" i="1"/>
  <c r="T3848" i="1"/>
  <c r="T3967" i="1"/>
  <c r="T2900" i="1"/>
  <c r="T3892" i="1"/>
  <c r="T2905" i="1"/>
  <c r="T2915" i="1"/>
  <c r="T4010" i="1"/>
  <c r="T4011" i="1"/>
  <c r="T4079" i="1"/>
  <c r="T4013" i="1"/>
  <c r="T4014" i="1"/>
  <c r="T3859" i="1"/>
  <c r="T2881" i="1"/>
  <c r="T2901" i="1"/>
  <c r="T4018" i="1"/>
  <c r="T3936" i="1"/>
  <c r="T4020" i="1"/>
  <c r="T3863" i="1"/>
  <c r="T3933" i="1"/>
  <c r="T3942" i="1"/>
  <c r="T4115" i="1"/>
  <c r="T2882" i="1"/>
  <c r="T3735" i="1"/>
  <c r="T4027" i="1"/>
  <c r="T2883" i="1"/>
  <c r="T3973" i="1"/>
  <c r="T4031" i="1"/>
  <c r="T2884" i="1"/>
  <c r="T4005" i="1"/>
  <c r="T2885" i="1"/>
  <c r="T4007" i="1"/>
  <c r="T4035" i="1"/>
  <c r="T3966" i="1"/>
  <c r="T4104" i="1"/>
  <c r="T4096" i="1"/>
  <c r="T3913" i="1"/>
  <c r="T3995" i="1"/>
  <c r="T3994" i="1"/>
  <c r="T4092" i="1"/>
  <c r="T4043" i="1"/>
  <c r="T3846" i="1"/>
  <c r="T4045" i="1"/>
  <c r="T3974" i="1"/>
  <c r="T4047" i="1"/>
  <c r="T4017" i="1"/>
  <c r="T3938" i="1"/>
  <c r="T4050" i="1"/>
  <c r="T3745" i="1"/>
  <c r="T2902" i="1"/>
  <c r="T2886" i="1"/>
  <c r="T4064" i="1"/>
  <c r="T4055" i="1"/>
  <c r="T2887" i="1"/>
  <c r="T4057" i="1"/>
  <c r="T4051" i="1"/>
  <c r="T4059" i="1"/>
  <c r="T3924" i="1"/>
  <c r="T4061" i="1"/>
  <c r="T4062" i="1"/>
  <c r="T2888" i="1"/>
  <c r="T4021" i="1"/>
  <c r="T4065" i="1"/>
  <c r="T4066" i="1"/>
  <c r="T3861" i="1"/>
  <c r="T3857" i="1"/>
  <c r="T4101" i="1"/>
  <c r="T3866" i="1"/>
  <c r="T4071" i="1"/>
  <c r="T3955" i="1"/>
  <c r="T4073" i="1"/>
  <c r="T4074" i="1"/>
  <c r="T3868" i="1"/>
  <c r="T4076" i="1"/>
  <c r="T4077" i="1"/>
  <c r="T2889" i="1"/>
  <c r="T4072" i="1"/>
  <c r="T4080" i="1"/>
  <c r="T2919" i="1"/>
  <c r="T2890" i="1"/>
  <c r="T4000" i="1"/>
  <c r="T2909" i="1"/>
  <c r="T4049" i="1"/>
  <c r="T4086" i="1"/>
  <c r="T3736" i="1"/>
  <c r="T3897" i="1"/>
  <c r="T2891" i="1"/>
  <c r="T4090" i="1"/>
  <c r="T3975" i="1"/>
  <c r="T3865" i="1"/>
  <c r="T3969" i="1"/>
  <c r="T3843" i="1"/>
  <c r="T4095" i="1"/>
  <c r="T4046" i="1"/>
  <c r="T4097" i="1"/>
  <c r="T4098" i="1"/>
  <c r="T4099" i="1"/>
  <c r="T2892" i="1"/>
  <c r="T3902" i="1"/>
  <c r="T2893" i="1"/>
  <c r="T2894" i="1"/>
  <c r="T3948" i="1"/>
  <c r="T3934" i="1"/>
  <c r="T4106" i="1"/>
  <c r="T4107" i="1"/>
  <c r="T4103" i="1"/>
  <c r="T3893" i="1"/>
  <c r="T3906" i="1"/>
  <c r="T4111" i="1"/>
  <c r="T4112" i="1"/>
  <c r="T3914" i="1"/>
  <c r="T4114" i="1"/>
  <c r="T2910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4089" i="1"/>
  <c r="U4089" i="1" s="1"/>
  <c r="S2847" i="1"/>
  <c r="U2847" i="1" s="1"/>
  <c r="S2848" i="1"/>
  <c r="U2848" i="1" s="1"/>
  <c r="S3912" i="1"/>
  <c r="U3912" i="1" s="1"/>
  <c r="S2851" i="1"/>
  <c r="U2851" i="1" s="1"/>
  <c r="S3996" i="1"/>
  <c r="U3996" i="1" s="1"/>
  <c r="S2853" i="1"/>
  <c r="U2853" i="1" s="1"/>
  <c r="S3915" i="1"/>
  <c r="U3915" i="1" s="1"/>
  <c r="S2855" i="1"/>
  <c r="U2855" i="1" s="1"/>
  <c r="S2856" i="1"/>
  <c r="U2856" i="1" s="1"/>
  <c r="S3993" i="1"/>
  <c r="U3993" i="1" s="1"/>
  <c r="S3949" i="1"/>
  <c r="U3949" i="1" s="1"/>
  <c r="S2859" i="1"/>
  <c r="U2859" i="1" s="1"/>
  <c r="S2860" i="1"/>
  <c r="U2860" i="1" s="1"/>
  <c r="S2861" i="1"/>
  <c r="U2861" i="1" s="1"/>
  <c r="S3983" i="1"/>
  <c r="U3983" i="1" s="1"/>
  <c r="S2863" i="1"/>
  <c r="U2863" i="1" s="1"/>
  <c r="S3905" i="1"/>
  <c r="U3905" i="1" s="1"/>
  <c r="S3746" i="1"/>
  <c r="U3746" i="1" s="1"/>
  <c r="S2866" i="1"/>
  <c r="U2866" i="1" s="1"/>
  <c r="S2849" i="1"/>
  <c r="U2849" i="1" s="1"/>
  <c r="S3894" i="1"/>
  <c r="U3894" i="1" s="1"/>
  <c r="S4024" i="1"/>
  <c r="U4024" i="1" s="1"/>
  <c r="S4110" i="1"/>
  <c r="U4110" i="1" s="1"/>
  <c r="S3958" i="1"/>
  <c r="U3958" i="1" s="1"/>
  <c r="S4048" i="1"/>
  <c r="U4048" i="1" s="1"/>
  <c r="S4019" i="1"/>
  <c r="U4019" i="1" s="1"/>
  <c r="S2850" i="1"/>
  <c r="U2850" i="1" s="1"/>
  <c r="S4054" i="1"/>
  <c r="U4054" i="1" s="1"/>
  <c r="S3985" i="1"/>
  <c r="U3985" i="1" s="1"/>
  <c r="S2921" i="1"/>
  <c r="U2921" i="1" s="1"/>
  <c r="S2852" i="1"/>
  <c r="U2852" i="1" s="1"/>
  <c r="S4040" i="1"/>
  <c r="U4040" i="1" s="1"/>
  <c r="S2880" i="1"/>
  <c r="U2880" i="1" s="1"/>
  <c r="S3862" i="1"/>
  <c r="U3862" i="1" s="1"/>
  <c r="S4094" i="1"/>
  <c r="U4094" i="1" s="1"/>
  <c r="S2854" i="1"/>
  <c r="U2854" i="1" s="1"/>
  <c r="S3978" i="1"/>
  <c r="U3978" i="1" s="1"/>
  <c r="S4084" i="1"/>
  <c r="U4084" i="1" s="1"/>
  <c r="S3959" i="1"/>
  <c r="U3959" i="1" s="1"/>
  <c r="S3944" i="1"/>
  <c r="U3944" i="1" s="1"/>
  <c r="S3731" i="1"/>
  <c r="U3731" i="1" s="1"/>
  <c r="S2911" i="1"/>
  <c r="U2911" i="1" s="1"/>
  <c r="S2857" i="1"/>
  <c r="U2857" i="1" s="1"/>
  <c r="S4067" i="1"/>
  <c r="U4067" i="1" s="1"/>
  <c r="S3845" i="1"/>
  <c r="U3845" i="1" s="1"/>
  <c r="S3987" i="1"/>
  <c r="U3987" i="1" s="1"/>
  <c r="S4023" i="1"/>
  <c r="U4023" i="1" s="1"/>
  <c r="S3849" i="1"/>
  <c r="U3849" i="1" s="1"/>
  <c r="S2858" i="1"/>
  <c r="U2858" i="1" s="1"/>
  <c r="S3847" i="1"/>
  <c r="U3847" i="1" s="1"/>
  <c r="S4037" i="1"/>
  <c r="U4037" i="1" s="1"/>
  <c r="S4029" i="1"/>
  <c r="U4029" i="1" s="1"/>
  <c r="S3998" i="1"/>
  <c r="U3998" i="1" s="1"/>
  <c r="S2862" i="1"/>
  <c r="U2862" i="1" s="1"/>
  <c r="S4102" i="1"/>
  <c r="U4102" i="1" s="1"/>
  <c r="S2920" i="1"/>
  <c r="U2920" i="1" s="1"/>
  <c r="S3850" i="1"/>
  <c r="U3850" i="1" s="1"/>
  <c r="S3891" i="1"/>
  <c r="U3891" i="1" s="1"/>
  <c r="S2906" i="1"/>
  <c r="U2906" i="1" s="1"/>
  <c r="S4036" i="1"/>
  <c r="U4036" i="1" s="1"/>
  <c r="S4032" i="1"/>
  <c r="U4032" i="1" s="1"/>
  <c r="S2903" i="1"/>
  <c r="U2903" i="1" s="1"/>
  <c r="S3982" i="1"/>
  <c r="U3982" i="1" s="1"/>
  <c r="S3747" i="1"/>
  <c r="U3747" i="1" s="1"/>
  <c r="S2912" i="1"/>
  <c r="U2912" i="1" s="1"/>
  <c r="S4042" i="1"/>
  <c r="U4042" i="1" s="1"/>
  <c r="S4085" i="1"/>
  <c r="U4085" i="1" s="1"/>
  <c r="S2904" i="1"/>
  <c r="U2904" i="1" s="1"/>
  <c r="S2916" i="1"/>
  <c r="U2916" i="1" s="1"/>
  <c r="S2917" i="1"/>
  <c r="U2917" i="1" s="1"/>
  <c r="S2918" i="1"/>
  <c r="U2918" i="1" s="1"/>
  <c r="S4012" i="1"/>
  <c r="U4012" i="1" s="1"/>
  <c r="S4075" i="1"/>
  <c r="U4075" i="1" s="1"/>
  <c r="S3903" i="1"/>
  <c r="U3903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4083" i="1"/>
  <c r="U4083" i="1" s="1"/>
  <c r="S4002" i="1"/>
  <c r="U4002" i="1" s="1"/>
  <c r="S3926" i="1"/>
  <c r="U3926" i="1" s="1"/>
  <c r="S4033" i="1"/>
  <c r="U4033" i="1" s="1"/>
  <c r="S3734" i="1"/>
  <c r="U3734" i="1" s="1"/>
  <c r="S2864" i="1"/>
  <c r="U2864" i="1" s="1"/>
  <c r="S4009" i="1"/>
  <c r="U4009" i="1" s="1"/>
  <c r="S3737" i="1"/>
  <c r="U3737" i="1" s="1"/>
  <c r="S3738" i="1"/>
  <c r="U3738" i="1" s="1"/>
  <c r="S3952" i="1"/>
  <c r="U3952" i="1" s="1"/>
  <c r="S3740" i="1"/>
  <c r="U3740" i="1" s="1"/>
  <c r="S3741" i="1"/>
  <c r="U3741" i="1" s="1"/>
  <c r="S4001" i="1"/>
  <c r="U4001" i="1" s="1"/>
  <c r="S2865" i="1"/>
  <c r="U2865" i="1" s="1"/>
  <c r="S3927" i="1"/>
  <c r="U3927" i="1" s="1"/>
  <c r="S2867" i="1"/>
  <c r="U2867" i="1" s="1"/>
  <c r="S2868" i="1"/>
  <c r="U2868" i="1" s="1"/>
  <c r="S3732" i="1"/>
  <c r="U3732" i="1" s="1"/>
  <c r="S3968" i="1"/>
  <c r="U396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4053" i="1"/>
  <c r="U4053" i="1" s="1"/>
  <c r="S3844" i="1"/>
  <c r="U3844" i="1" s="1"/>
  <c r="S4060" i="1"/>
  <c r="U4060" i="1" s="1"/>
  <c r="S4109" i="1"/>
  <c r="U4109" i="1" s="1"/>
  <c r="S4052" i="1"/>
  <c r="U4052" i="1" s="1"/>
  <c r="S3961" i="1"/>
  <c r="U3961" i="1" s="1"/>
  <c r="S4078" i="1"/>
  <c r="U4078" i="1" s="1"/>
  <c r="S4087" i="1"/>
  <c r="U4087" i="1" s="1"/>
  <c r="S3851" i="1"/>
  <c r="U3851" i="1" s="1"/>
  <c r="S3869" i="1"/>
  <c r="U3869" i="1" s="1"/>
  <c r="S3853" i="1"/>
  <c r="U3853" i="1" s="1"/>
  <c r="S3748" i="1"/>
  <c r="U3748" i="1" s="1"/>
  <c r="S3858" i="1"/>
  <c r="U3858" i="1" s="1"/>
  <c r="S4082" i="1"/>
  <c r="U4082" i="1" s="1"/>
  <c r="S3852" i="1"/>
  <c r="U3852" i="1" s="1"/>
  <c r="S2895" i="1"/>
  <c r="U2895" i="1" s="1"/>
  <c r="S3979" i="1"/>
  <c r="U3979" i="1" s="1"/>
  <c r="S3860" i="1"/>
  <c r="U3860" i="1" s="1"/>
  <c r="S2896" i="1"/>
  <c r="U2896" i="1" s="1"/>
  <c r="S4058" i="1"/>
  <c r="U4058" i="1" s="1"/>
  <c r="S3930" i="1"/>
  <c r="U3930" i="1" s="1"/>
  <c r="S2897" i="1"/>
  <c r="U2897" i="1" s="1"/>
  <c r="S2869" i="1"/>
  <c r="U2869" i="1" s="1"/>
  <c r="S3909" i="1"/>
  <c r="U3909" i="1" s="1"/>
  <c r="S3867" i="1"/>
  <c r="U3867" i="1" s="1"/>
  <c r="S3739" i="1"/>
  <c r="U3739" i="1" s="1"/>
  <c r="S3977" i="1"/>
  <c r="U3977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939" i="1"/>
  <c r="U3939" i="1" s="1"/>
  <c r="S4093" i="1"/>
  <c r="U4093" i="1" s="1"/>
  <c r="S3980" i="1"/>
  <c r="U3980" i="1" s="1"/>
  <c r="S2870" i="1"/>
  <c r="U2870" i="1" s="1"/>
  <c r="S4113" i="1"/>
  <c r="U4113" i="1" s="1"/>
  <c r="S4025" i="1"/>
  <c r="U4025" i="1" s="1"/>
  <c r="S3898" i="1"/>
  <c r="U3898" i="1" s="1"/>
  <c r="S3957" i="1"/>
  <c r="U3957" i="1" s="1"/>
  <c r="S3899" i="1"/>
  <c r="U3899" i="1" s="1"/>
  <c r="S3900" i="1"/>
  <c r="U3900" i="1" s="1"/>
  <c r="S3940" i="1"/>
  <c r="U3940" i="1" s="1"/>
  <c r="S3945" i="1"/>
  <c r="U3945" i="1" s="1"/>
  <c r="S3854" i="1"/>
  <c r="U3854" i="1" s="1"/>
  <c r="S3904" i="1"/>
  <c r="U3904" i="1" s="1"/>
  <c r="S2871" i="1"/>
  <c r="U2871" i="1" s="1"/>
  <c r="S2907" i="1"/>
  <c r="U2907" i="1" s="1"/>
  <c r="S3907" i="1"/>
  <c r="U3907" i="1" s="1"/>
  <c r="S3908" i="1"/>
  <c r="U3908" i="1" s="1"/>
  <c r="S3954" i="1"/>
  <c r="U3954" i="1" s="1"/>
  <c r="S3911" i="1"/>
  <c r="U3911" i="1" s="1"/>
  <c r="S3946" i="1"/>
  <c r="U3946" i="1" s="1"/>
  <c r="S3960" i="1"/>
  <c r="U3960" i="1" s="1"/>
  <c r="S4100" i="1"/>
  <c r="U4100" i="1" s="1"/>
  <c r="S2898" i="1"/>
  <c r="U2898" i="1" s="1"/>
  <c r="S4056" i="1"/>
  <c r="U4056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10" i="1"/>
  <c r="U3910" i="1" s="1"/>
  <c r="S3925" i="1"/>
  <c r="U3925" i="1" s="1"/>
  <c r="S4088" i="1"/>
  <c r="U4088" i="1" s="1"/>
  <c r="S3744" i="1"/>
  <c r="U3744" i="1" s="1"/>
  <c r="S3928" i="1"/>
  <c r="U3928" i="1" s="1"/>
  <c r="S3929" i="1"/>
  <c r="U3929" i="1" s="1"/>
  <c r="S4041" i="1"/>
  <c r="U4041" i="1" s="1"/>
  <c r="S4016" i="1"/>
  <c r="U4016" i="1" s="1"/>
  <c r="S3932" i="1"/>
  <c r="U3932" i="1" s="1"/>
  <c r="S2872" i="1"/>
  <c r="U2872" i="1" s="1"/>
  <c r="S2899" i="1"/>
  <c r="U2899" i="1" s="1"/>
  <c r="S4063" i="1"/>
  <c r="U4063" i="1" s="1"/>
  <c r="S4030" i="1"/>
  <c r="U4030" i="1" s="1"/>
  <c r="S3937" i="1"/>
  <c r="U3937" i="1" s="1"/>
  <c r="S2873" i="1"/>
  <c r="U2873" i="1" s="1"/>
  <c r="S4091" i="1"/>
  <c r="U4091" i="1" s="1"/>
  <c r="S4004" i="1"/>
  <c r="U4004" i="1" s="1"/>
  <c r="S3941" i="1"/>
  <c r="U3941" i="1" s="1"/>
  <c r="S3742" i="1"/>
  <c r="U3742" i="1" s="1"/>
  <c r="S3901" i="1"/>
  <c r="U3901" i="1" s="1"/>
  <c r="S2874" i="1"/>
  <c r="U2874" i="1" s="1"/>
  <c r="S4081" i="1"/>
  <c r="U4081" i="1" s="1"/>
  <c r="S2875" i="1"/>
  <c r="U2875" i="1" s="1"/>
  <c r="S2913" i="1"/>
  <c r="U2913" i="1" s="1"/>
  <c r="S3962" i="1"/>
  <c r="U3962" i="1" s="1"/>
  <c r="S3935" i="1"/>
  <c r="U3935" i="1" s="1"/>
  <c r="S3950" i="1"/>
  <c r="U3950" i="1" s="1"/>
  <c r="S3951" i="1"/>
  <c r="U3951" i="1" s="1"/>
  <c r="S3855" i="1"/>
  <c r="U3855" i="1" s="1"/>
  <c r="S3953" i="1"/>
  <c r="U3953" i="1" s="1"/>
  <c r="S3856" i="1"/>
  <c r="U3856" i="1" s="1"/>
  <c r="S2876" i="1"/>
  <c r="U2876" i="1" s="1"/>
  <c r="S3956" i="1"/>
  <c r="U3956" i="1" s="1"/>
  <c r="S4008" i="1"/>
  <c r="U4008" i="1" s="1"/>
  <c r="S2877" i="1"/>
  <c r="U2877" i="1" s="1"/>
  <c r="S3730" i="1"/>
  <c r="U3730" i="1" s="1"/>
  <c r="S4038" i="1"/>
  <c r="U4038" i="1" s="1"/>
  <c r="S3991" i="1"/>
  <c r="U3991" i="1" s="1"/>
  <c r="S3895" i="1"/>
  <c r="U3895" i="1" s="1"/>
  <c r="S3963" i="1"/>
  <c r="U3963" i="1" s="1"/>
  <c r="S3964" i="1"/>
  <c r="U3964" i="1" s="1"/>
  <c r="S3965" i="1"/>
  <c r="U3965" i="1" s="1"/>
  <c r="S3943" i="1"/>
  <c r="U3943" i="1" s="1"/>
  <c r="S3990" i="1"/>
  <c r="U3990" i="1" s="1"/>
  <c r="S3896" i="1"/>
  <c r="U3896" i="1" s="1"/>
  <c r="S4006" i="1"/>
  <c r="U4006" i="1" s="1"/>
  <c r="S4026" i="1"/>
  <c r="U4026" i="1" s="1"/>
  <c r="S3970" i="1"/>
  <c r="U3970" i="1" s="1"/>
  <c r="S3743" i="1"/>
  <c r="U3743" i="1" s="1"/>
  <c r="S3947" i="1"/>
  <c r="U3947" i="1" s="1"/>
  <c r="S3971" i="1"/>
  <c r="U3971" i="1" s="1"/>
  <c r="S4108" i="1"/>
  <c r="U4108" i="1" s="1"/>
  <c r="S3976" i="1"/>
  <c r="U3976" i="1" s="1"/>
  <c r="S2878" i="1"/>
  <c r="U2878" i="1" s="1"/>
  <c r="S4034" i="1"/>
  <c r="U4034" i="1" s="1"/>
  <c r="S4070" i="1"/>
  <c r="U4070" i="1" s="1"/>
  <c r="S3972" i="1"/>
  <c r="U3972" i="1" s="1"/>
  <c r="S3981" i="1"/>
  <c r="U3981" i="1" s="1"/>
  <c r="S4015" i="1"/>
  <c r="U4015" i="1" s="1"/>
  <c r="S4069" i="1"/>
  <c r="U4069" i="1" s="1"/>
  <c r="S3984" i="1"/>
  <c r="U3984" i="1" s="1"/>
  <c r="S4105" i="1"/>
  <c r="U4105" i="1" s="1"/>
  <c r="S3986" i="1"/>
  <c r="U3986" i="1" s="1"/>
  <c r="S4039" i="1"/>
  <c r="U4039" i="1" s="1"/>
  <c r="S3988" i="1"/>
  <c r="U3988" i="1" s="1"/>
  <c r="S3989" i="1"/>
  <c r="U3989" i="1" s="1"/>
  <c r="S3864" i="1"/>
  <c r="U3864" i="1" s="1"/>
  <c r="S2879" i="1"/>
  <c r="U2879" i="1" s="1"/>
  <c r="S3992" i="1"/>
  <c r="U3992" i="1" s="1"/>
  <c r="S3931" i="1"/>
  <c r="U3931" i="1" s="1"/>
  <c r="S4028" i="1"/>
  <c r="U4028" i="1" s="1"/>
  <c r="S2908" i="1"/>
  <c r="U2908" i="1" s="1"/>
  <c r="S2914" i="1"/>
  <c r="U2914" i="1" s="1"/>
  <c r="S3997" i="1"/>
  <c r="U3997" i="1" s="1"/>
  <c r="S4022" i="1"/>
  <c r="U4022" i="1" s="1"/>
  <c r="S3999" i="1"/>
  <c r="U3999" i="1" s="1"/>
  <c r="S4044" i="1"/>
  <c r="U4044" i="1" s="1"/>
  <c r="S4068" i="1"/>
  <c r="U4068" i="1" s="1"/>
  <c r="S3733" i="1"/>
  <c r="U3733" i="1" s="1"/>
  <c r="S4003" i="1"/>
  <c r="U4003" i="1" s="1"/>
  <c r="S3848" i="1"/>
  <c r="U3848" i="1" s="1"/>
  <c r="S3967" i="1"/>
  <c r="U3967" i="1" s="1"/>
  <c r="S2900" i="1"/>
  <c r="U2900" i="1" s="1"/>
  <c r="S3892" i="1"/>
  <c r="U3892" i="1" s="1"/>
  <c r="S2905" i="1"/>
  <c r="U2905" i="1" s="1"/>
  <c r="S2915" i="1"/>
  <c r="U2915" i="1" s="1"/>
  <c r="S4010" i="1"/>
  <c r="U4010" i="1" s="1"/>
  <c r="S4011" i="1"/>
  <c r="U4011" i="1" s="1"/>
  <c r="S4079" i="1"/>
  <c r="U4079" i="1" s="1"/>
  <c r="S4013" i="1"/>
  <c r="U4013" i="1" s="1"/>
  <c r="S4014" i="1"/>
  <c r="U4014" i="1" s="1"/>
  <c r="S3859" i="1"/>
  <c r="U3859" i="1" s="1"/>
  <c r="S2881" i="1"/>
  <c r="U2881" i="1" s="1"/>
  <c r="S2901" i="1"/>
  <c r="U2901" i="1" s="1"/>
  <c r="S4018" i="1"/>
  <c r="U4018" i="1" s="1"/>
  <c r="S3936" i="1"/>
  <c r="U3936" i="1" s="1"/>
  <c r="S4020" i="1"/>
  <c r="U4020" i="1" s="1"/>
  <c r="S3863" i="1"/>
  <c r="U3863" i="1" s="1"/>
  <c r="S3933" i="1"/>
  <c r="U3933" i="1" s="1"/>
  <c r="S3942" i="1"/>
  <c r="U3942" i="1" s="1"/>
  <c r="S4115" i="1"/>
  <c r="U4115" i="1" s="1"/>
  <c r="S2882" i="1"/>
  <c r="U2882" i="1" s="1"/>
  <c r="S3735" i="1"/>
  <c r="U3735" i="1" s="1"/>
  <c r="S4027" i="1"/>
  <c r="U4027" i="1" s="1"/>
  <c r="S2883" i="1"/>
  <c r="U2883" i="1" s="1"/>
  <c r="S3973" i="1"/>
  <c r="U3973" i="1" s="1"/>
  <c r="S4031" i="1"/>
  <c r="U4031" i="1" s="1"/>
  <c r="S2884" i="1"/>
  <c r="U2884" i="1" s="1"/>
  <c r="S4005" i="1"/>
  <c r="U4005" i="1" s="1"/>
  <c r="S2885" i="1"/>
  <c r="U2885" i="1" s="1"/>
  <c r="S4007" i="1"/>
  <c r="U4007" i="1" s="1"/>
  <c r="S4035" i="1"/>
  <c r="U4035" i="1" s="1"/>
  <c r="S3966" i="1"/>
  <c r="U3966" i="1" s="1"/>
  <c r="S4104" i="1"/>
  <c r="U4104" i="1" s="1"/>
  <c r="S4096" i="1"/>
  <c r="U4096" i="1" s="1"/>
  <c r="S3913" i="1"/>
  <c r="U3913" i="1" s="1"/>
  <c r="S3995" i="1"/>
  <c r="U3995" i="1" s="1"/>
  <c r="S3994" i="1"/>
  <c r="U3994" i="1" s="1"/>
  <c r="S4092" i="1"/>
  <c r="U4092" i="1" s="1"/>
  <c r="S4043" i="1"/>
  <c r="U4043" i="1" s="1"/>
  <c r="S3846" i="1"/>
  <c r="U3846" i="1" s="1"/>
  <c r="S4045" i="1"/>
  <c r="U4045" i="1" s="1"/>
  <c r="S3974" i="1"/>
  <c r="U3974" i="1" s="1"/>
  <c r="S4047" i="1"/>
  <c r="U4047" i="1" s="1"/>
  <c r="S4017" i="1"/>
  <c r="U4017" i="1" s="1"/>
  <c r="S3938" i="1"/>
  <c r="U3938" i="1" s="1"/>
  <c r="S4050" i="1"/>
  <c r="U4050" i="1" s="1"/>
  <c r="S3745" i="1"/>
  <c r="U3745" i="1" s="1"/>
  <c r="S2902" i="1"/>
  <c r="U2902" i="1" s="1"/>
  <c r="S2886" i="1"/>
  <c r="U2886" i="1" s="1"/>
  <c r="S4064" i="1"/>
  <c r="U4064" i="1" s="1"/>
  <c r="S4055" i="1"/>
  <c r="U4055" i="1" s="1"/>
  <c r="S2887" i="1"/>
  <c r="U2887" i="1" s="1"/>
  <c r="S4057" i="1"/>
  <c r="U4057" i="1" s="1"/>
  <c r="S4051" i="1"/>
  <c r="U4051" i="1" s="1"/>
  <c r="S4059" i="1"/>
  <c r="U4059" i="1" s="1"/>
  <c r="S3924" i="1"/>
  <c r="U3924" i="1" s="1"/>
  <c r="S4061" i="1"/>
  <c r="U4061" i="1" s="1"/>
  <c r="S4062" i="1"/>
  <c r="U4062" i="1" s="1"/>
  <c r="S2888" i="1"/>
  <c r="U2888" i="1" s="1"/>
  <c r="S4021" i="1"/>
  <c r="U4021" i="1" s="1"/>
  <c r="S4065" i="1"/>
  <c r="U4065" i="1" s="1"/>
  <c r="S4066" i="1"/>
  <c r="U4066" i="1" s="1"/>
  <c r="S3861" i="1"/>
  <c r="U3861" i="1" s="1"/>
  <c r="S3857" i="1"/>
  <c r="U3857" i="1" s="1"/>
  <c r="S4101" i="1"/>
  <c r="U4101" i="1" s="1"/>
  <c r="S3866" i="1"/>
  <c r="U3866" i="1" s="1"/>
  <c r="S4071" i="1"/>
  <c r="U4071" i="1" s="1"/>
  <c r="S3955" i="1"/>
  <c r="U3955" i="1" s="1"/>
  <c r="S4073" i="1"/>
  <c r="U4073" i="1" s="1"/>
  <c r="S4074" i="1"/>
  <c r="U4074" i="1" s="1"/>
  <c r="S3868" i="1"/>
  <c r="U3868" i="1" s="1"/>
  <c r="S4076" i="1"/>
  <c r="U4076" i="1" s="1"/>
  <c r="S4077" i="1"/>
  <c r="U4077" i="1" s="1"/>
  <c r="S2889" i="1"/>
  <c r="U2889" i="1" s="1"/>
  <c r="S4072" i="1"/>
  <c r="U4072" i="1" s="1"/>
  <c r="S4080" i="1"/>
  <c r="U4080" i="1" s="1"/>
  <c r="S2919" i="1"/>
  <c r="U2919" i="1" s="1"/>
  <c r="S2890" i="1"/>
  <c r="U2890" i="1" s="1"/>
  <c r="S4000" i="1"/>
  <c r="U4000" i="1" s="1"/>
  <c r="S2909" i="1"/>
  <c r="U2909" i="1" s="1"/>
  <c r="S4049" i="1"/>
  <c r="U4049" i="1" s="1"/>
  <c r="S4086" i="1"/>
  <c r="U4086" i="1" s="1"/>
  <c r="S3736" i="1"/>
  <c r="U3736" i="1" s="1"/>
  <c r="S3897" i="1"/>
  <c r="U3897" i="1" s="1"/>
  <c r="S2891" i="1"/>
  <c r="U2891" i="1" s="1"/>
  <c r="S4090" i="1"/>
  <c r="U4090" i="1" s="1"/>
  <c r="S3975" i="1"/>
  <c r="U3975" i="1" s="1"/>
  <c r="S3865" i="1"/>
  <c r="U3865" i="1" s="1"/>
  <c r="S3969" i="1"/>
  <c r="U3969" i="1" s="1"/>
  <c r="S3843" i="1"/>
  <c r="U3843" i="1" s="1"/>
  <c r="S4095" i="1"/>
  <c r="U4095" i="1" s="1"/>
  <c r="S4046" i="1"/>
  <c r="U4046" i="1" s="1"/>
  <c r="S4097" i="1"/>
  <c r="U4097" i="1" s="1"/>
  <c r="S4098" i="1"/>
  <c r="U4098" i="1" s="1"/>
  <c r="S4099" i="1"/>
  <c r="U4099" i="1" s="1"/>
  <c r="S2892" i="1"/>
  <c r="U2892" i="1" s="1"/>
  <c r="S3902" i="1"/>
  <c r="U3902" i="1" s="1"/>
  <c r="S2893" i="1"/>
  <c r="U2893" i="1" s="1"/>
  <c r="S2894" i="1"/>
  <c r="U2894" i="1" s="1"/>
  <c r="S3948" i="1"/>
  <c r="U3948" i="1" s="1"/>
  <c r="S3934" i="1"/>
  <c r="U3934" i="1" s="1"/>
  <c r="S4106" i="1"/>
  <c r="U4106" i="1" s="1"/>
  <c r="S4107" i="1"/>
  <c r="U4107" i="1" s="1"/>
  <c r="S4103" i="1"/>
  <c r="U4103" i="1" s="1"/>
  <c r="S3893" i="1"/>
  <c r="U3893" i="1" s="1"/>
  <c r="S3906" i="1"/>
  <c r="U3906" i="1" s="1"/>
  <c r="S4111" i="1"/>
  <c r="U4111" i="1" s="1"/>
  <c r="S4112" i="1"/>
  <c r="U4112" i="1" s="1"/>
  <c r="S3914" i="1"/>
  <c r="U3914" i="1" s="1"/>
  <c r="S4114" i="1"/>
  <c r="U4114" i="1" s="1"/>
  <c r="S2910" i="1"/>
  <c r="U2910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4089" i="1"/>
  <c r="P2847" i="1"/>
  <c r="P2848" i="1"/>
  <c r="P3912" i="1"/>
  <c r="P2851" i="1"/>
  <c r="P3996" i="1"/>
  <c r="P2853" i="1"/>
  <c r="P3915" i="1"/>
  <c r="P2855" i="1"/>
  <c r="P2856" i="1"/>
  <c r="P3993" i="1"/>
  <c r="P3949" i="1"/>
  <c r="P2859" i="1"/>
  <c r="P2860" i="1"/>
  <c r="P2861" i="1"/>
  <c r="P3983" i="1"/>
  <c r="P2863" i="1"/>
  <c r="P3905" i="1"/>
  <c r="P3746" i="1"/>
  <c r="P2866" i="1"/>
  <c r="P2849" i="1"/>
  <c r="P3894" i="1"/>
  <c r="P4024" i="1"/>
  <c r="P4110" i="1"/>
  <c r="P3958" i="1"/>
  <c r="P4048" i="1"/>
  <c r="P4019" i="1"/>
  <c r="P2850" i="1"/>
  <c r="P4054" i="1"/>
  <c r="P3985" i="1"/>
  <c r="P2921" i="1"/>
  <c r="P2852" i="1"/>
  <c r="P4040" i="1"/>
  <c r="P2880" i="1"/>
  <c r="P3862" i="1"/>
  <c r="P4094" i="1"/>
  <c r="P2854" i="1"/>
  <c r="P3978" i="1"/>
  <c r="P4084" i="1"/>
  <c r="P3959" i="1"/>
  <c r="P3944" i="1"/>
  <c r="P3731" i="1"/>
  <c r="P2911" i="1"/>
  <c r="P2857" i="1"/>
  <c r="P4067" i="1"/>
  <c r="P3845" i="1"/>
  <c r="P3987" i="1"/>
  <c r="P4023" i="1"/>
  <c r="P3849" i="1"/>
  <c r="P2858" i="1"/>
  <c r="P3847" i="1"/>
  <c r="P4037" i="1"/>
  <c r="P4029" i="1"/>
  <c r="P3998" i="1"/>
  <c r="P2862" i="1"/>
  <c r="P4102" i="1"/>
  <c r="P2920" i="1"/>
  <c r="P3850" i="1"/>
  <c r="P3891" i="1"/>
  <c r="P2906" i="1"/>
  <c r="P4036" i="1"/>
  <c r="P4032" i="1"/>
  <c r="P2903" i="1"/>
  <c r="P3982" i="1"/>
  <c r="P3747" i="1"/>
  <c r="P2912" i="1"/>
  <c r="P4042" i="1"/>
  <c r="P4085" i="1"/>
  <c r="P2904" i="1"/>
  <c r="P2916" i="1"/>
  <c r="P2917" i="1"/>
  <c r="P2918" i="1"/>
  <c r="P4012" i="1"/>
  <c r="P4075" i="1"/>
  <c r="P3903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4083" i="1"/>
  <c r="P4002" i="1"/>
  <c r="P3926" i="1"/>
  <c r="P4033" i="1"/>
  <c r="P3734" i="1"/>
  <c r="P2864" i="1"/>
  <c r="P4009" i="1"/>
  <c r="P3737" i="1"/>
  <c r="P3738" i="1"/>
  <c r="P3952" i="1"/>
  <c r="P3740" i="1"/>
  <c r="P3741" i="1"/>
  <c r="P4001" i="1"/>
  <c r="P2865" i="1"/>
  <c r="P3927" i="1"/>
  <c r="P2867" i="1"/>
  <c r="P2868" i="1"/>
  <c r="P3732" i="1"/>
  <c r="P396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4053" i="1"/>
  <c r="P3844" i="1"/>
  <c r="P4060" i="1"/>
  <c r="P4109" i="1"/>
  <c r="P4052" i="1"/>
  <c r="P3961" i="1"/>
  <c r="P4078" i="1"/>
  <c r="P4087" i="1"/>
  <c r="P3851" i="1"/>
  <c r="P3869" i="1"/>
  <c r="P3853" i="1"/>
  <c r="P3748" i="1"/>
  <c r="P3858" i="1"/>
  <c r="P4082" i="1"/>
  <c r="P3852" i="1"/>
  <c r="P2895" i="1"/>
  <c r="P3979" i="1"/>
  <c r="P3860" i="1"/>
  <c r="P2896" i="1"/>
  <c r="P4058" i="1"/>
  <c r="P3930" i="1"/>
  <c r="P2897" i="1"/>
  <c r="P2869" i="1"/>
  <c r="P3909" i="1"/>
  <c r="P3867" i="1"/>
  <c r="P3739" i="1"/>
  <c r="P397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939" i="1"/>
  <c r="P4093" i="1"/>
  <c r="P3980" i="1"/>
  <c r="P2870" i="1"/>
  <c r="P4113" i="1"/>
  <c r="P4025" i="1"/>
  <c r="P3898" i="1"/>
  <c r="P3957" i="1"/>
  <c r="P3899" i="1"/>
  <c r="P3900" i="1"/>
  <c r="P3940" i="1"/>
  <c r="P3945" i="1"/>
  <c r="P3854" i="1"/>
  <c r="P3904" i="1"/>
  <c r="P2871" i="1"/>
  <c r="P2907" i="1"/>
  <c r="P3907" i="1"/>
  <c r="P3908" i="1"/>
  <c r="P3954" i="1"/>
  <c r="P3911" i="1"/>
  <c r="P3946" i="1"/>
  <c r="P3960" i="1"/>
  <c r="P4100" i="1"/>
  <c r="P2898" i="1"/>
  <c r="P4056" i="1"/>
  <c r="P3916" i="1"/>
  <c r="P3917" i="1"/>
  <c r="P3918" i="1"/>
  <c r="P3919" i="1"/>
  <c r="P3920" i="1"/>
  <c r="P3921" i="1"/>
  <c r="P3922" i="1"/>
  <c r="P3923" i="1"/>
  <c r="P3910" i="1"/>
  <c r="P3925" i="1"/>
  <c r="P4088" i="1"/>
  <c r="P3744" i="1"/>
  <c r="P3928" i="1"/>
  <c r="P3929" i="1"/>
  <c r="P4041" i="1"/>
  <c r="P4016" i="1"/>
  <c r="P3932" i="1"/>
  <c r="P2872" i="1"/>
  <c r="P2899" i="1"/>
  <c r="P4063" i="1"/>
  <c r="P4030" i="1"/>
  <c r="P3937" i="1"/>
  <c r="P2873" i="1"/>
  <c r="P4091" i="1"/>
  <c r="P4004" i="1"/>
  <c r="P3941" i="1"/>
  <c r="P3742" i="1"/>
  <c r="P3901" i="1"/>
  <c r="P2874" i="1"/>
  <c r="P4081" i="1"/>
  <c r="P2875" i="1"/>
  <c r="P2913" i="1"/>
  <c r="P3962" i="1"/>
  <c r="P3935" i="1"/>
  <c r="P3950" i="1"/>
  <c r="P3951" i="1"/>
  <c r="P3855" i="1"/>
  <c r="P3953" i="1"/>
  <c r="P3856" i="1"/>
  <c r="P2876" i="1"/>
  <c r="P3956" i="1"/>
  <c r="P4008" i="1"/>
  <c r="P2877" i="1"/>
  <c r="P3730" i="1"/>
  <c r="P4038" i="1"/>
  <c r="P3991" i="1"/>
  <c r="P3895" i="1"/>
  <c r="P3963" i="1"/>
  <c r="P3964" i="1"/>
  <c r="P3965" i="1"/>
  <c r="P3943" i="1"/>
  <c r="P3990" i="1"/>
  <c r="P3896" i="1"/>
  <c r="P4006" i="1"/>
  <c r="P4026" i="1"/>
  <c r="P3970" i="1"/>
  <c r="P3743" i="1"/>
  <c r="P3947" i="1"/>
  <c r="P3971" i="1"/>
  <c r="P4108" i="1"/>
  <c r="P3976" i="1"/>
  <c r="P2878" i="1"/>
  <c r="P4034" i="1"/>
  <c r="P4070" i="1"/>
  <c r="P3972" i="1"/>
  <c r="P3981" i="1"/>
  <c r="P4015" i="1"/>
  <c r="P4069" i="1"/>
  <c r="P3984" i="1"/>
  <c r="P4105" i="1"/>
  <c r="P3986" i="1"/>
  <c r="P4039" i="1"/>
  <c r="P3988" i="1"/>
  <c r="P3989" i="1"/>
  <c r="P3864" i="1"/>
  <c r="P2879" i="1"/>
  <c r="P3992" i="1"/>
  <c r="P3931" i="1"/>
  <c r="P4028" i="1"/>
  <c r="P2908" i="1"/>
  <c r="P2914" i="1"/>
  <c r="P3997" i="1"/>
  <c r="P4022" i="1"/>
  <c r="P3999" i="1"/>
  <c r="P4044" i="1"/>
  <c r="P4068" i="1"/>
  <c r="P3733" i="1"/>
  <c r="P4003" i="1"/>
  <c r="P3848" i="1"/>
  <c r="P3967" i="1"/>
  <c r="P2900" i="1"/>
  <c r="P3892" i="1"/>
  <c r="P2905" i="1"/>
  <c r="P2915" i="1"/>
  <c r="P4010" i="1"/>
  <c r="P4011" i="1"/>
  <c r="P4079" i="1"/>
  <c r="P4013" i="1"/>
  <c r="P4014" i="1"/>
  <c r="P3859" i="1"/>
  <c r="P2881" i="1"/>
  <c r="P2901" i="1"/>
  <c r="P4018" i="1"/>
  <c r="P3936" i="1"/>
  <c r="P4020" i="1"/>
  <c r="P3863" i="1"/>
  <c r="P3933" i="1"/>
  <c r="P3942" i="1"/>
  <c r="P4115" i="1"/>
  <c r="P2882" i="1"/>
  <c r="P3735" i="1"/>
  <c r="P4027" i="1"/>
  <c r="P2883" i="1"/>
  <c r="P3973" i="1"/>
  <c r="P4031" i="1"/>
  <c r="P2884" i="1"/>
  <c r="P4005" i="1"/>
  <c r="P2885" i="1"/>
  <c r="P4007" i="1"/>
  <c r="P4035" i="1"/>
  <c r="P3966" i="1"/>
  <c r="P4104" i="1"/>
  <c r="P4096" i="1"/>
  <c r="P3913" i="1"/>
  <c r="P3995" i="1"/>
  <c r="P3994" i="1"/>
  <c r="P4092" i="1"/>
  <c r="P4043" i="1"/>
  <c r="P3846" i="1"/>
  <c r="P4045" i="1"/>
  <c r="P3974" i="1"/>
  <c r="P4047" i="1"/>
  <c r="P4017" i="1"/>
  <c r="P3938" i="1"/>
  <c r="P4050" i="1"/>
  <c r="P3745" i="1"/>
  <c r="P2902" i="1"/>
  <c r="P2886" i="1"/>
  <c r="P4064" i="1"/>
  <c r="P4055" i="1"/>
  <c r="P2887" i="1"/>
  <c r="P4057" i="1"/>
  <c r="P4051" i="1"/>
  <c r="P4059" i="1"/>
  <c r="P3924" i="1"/>
  <c r="P4061" i="1"/>
  <c r="P4062" i="1"/>
  <c r="P2888" i="1"/>
  <c r="P4021" i="1"/>
  <c r="P4065" i="1"/>
  <c r="P4066" i="1"/>
  <c r="P3861" i="1"/>
  <c r="P3857" i="1"/>
  <c r="P4101" i="1"/>
  <c r="P3866" i="1"/>
  <c r="P4071" i="1"/>
  <c r="P3955" i="1"/>
  <c r="P4073" i="1"/>
  <c r="P4074" i="1"/>
  <c r="P3868" i="1"/>
  <c r="P4076" i="1"/>
  <c r="P4077" i="1"/>
  <c r="P2889" i="1"/>
  <c r="P4072" i="1"/>
  <c r="P4080" i="1"/>
  <c r="P2919" i="1"/>
  <c r="P2890" i="1"/>
  <c r="P4000" i="1"/>
  <c r="P2909" i="1"/>
  <c r="P4049" i="1"/>
  <c r="P4086" i="1"/>
  <c r="P3736" i="1"/>
  <c r="P3897" i="1"/>
  <c r="P2891" i="1"/>
  <c r="P4090" i="1"/>
  <c r="P3975" i="1"/>
  <c r="P3865" i="1"/>
  <c r="P3969" i="1"/>
  <c r="P3843" i="1"/>
  <c r="P4095" i="1"/>
  <c r="P4046" i="1"/>
  <c r="P4097" i="1"/>
  <c r="P4098" i="1"/>
  <c r="P4099" i="1"/>
  <c r="P2892" i="1"/>
  <c r="P3902" i="1"/>
  <c r="P2893" i="1"/>
  <c r="P2894" i="1"/>
  <c r="P3948" i="1"/>
  <c r="P3934" i="1"/>
  <c r="P4106" i="1"/>
  <c r="P4107" i="1"/>
  <c r="P4103" i="1"/>
  <c r="P3893" i="1"/>
  <c r="P3906" i="1"/>
  <c r="P4111" i="1"/>
  <c r="P4112" i="1"/>
  <c r="P3914" i="1"/>
  <c r="P4114" i="1"/>
  <c r="P2910" i="1"/>
  <c r="P2" i="1"/>
  <c r="O6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4089" i="1"/>
  <c r="O2847" i="1"/>
  <c r="O2848" i="1"/>
  <c r="O3912" i="1"/>
  <c r="O2851" i="1"/>
  <c r="O3996" i="1"/>
  <c r="O2853" i="1"/>
  <c r="O3915" i="1"/>
  <c r="O2855" i="1"/>
  <c r="O2856" i="1"/>
  <c r="O3993" i="1"/>
  <c r="O3949" i="1"/>
  <c r="O2859" i="1"/>
  <c r="O2860" i="1"/>
  <c r="O2861" i="1"/>
  <c r="O3983" i="1"/>
  <c r="O2863" i="1"/>
  <c r="O3905" i="1"/>
  <c r="O3746" i="1"/>
  <c r="O2866" i="1"/>
  <c r="O2849" i="1"/>
  <c r="O3894" i="1"/>
  <c r="O4024" i="1"/>
  <c r="O4110" i="1"/>
  <c r="O3958" i="1"/>
  <c r="O4048" i="1"/>
  <c r="O4019" i="1"/>
  <c r="O2850" i="1"/>
  <c r="O4054" i="1"/>
  <c r="O3985" i="1"/>
  <c r="O2921" i="1"/>
  <c r="O2852" i="1"/>
  <c r="O4040" i="1"/>
  <c r="O2880" i="1"/>
  <c r="O3862" i="1"/>
  <c r="O4094" i="1"/>
  <c r="O2854" i="1"/>
  <c r="O3978" i="1"/>
  <c r="O4084" i="1"/>
  <c r="O3959" i="1"/>
  <c r="O3944" i="1"/>
  <c r="O3731" i="1"/>
  <c r="O2911" i="1"/>
  <c r="O2857" i="1"/>
  <c r="O4067" i="1"/>
  <c r="O3845" i="1"/>
  <c r="O3987" i="1"/>
  <c r="O4023" i="1"/>
  <c r="O3849" i="1"/>
  <c r="O2858" i="1"/>
  <c r="O3847" i="1"/>
  <c r="O4037" i="1"/>
  <c r="O4029" i="1"/>
  <c r="O3998" i="1"/>
  <c r="O2862" i="1"/>
  <c r="O4102" i="1"/>
  <c r="O2920" i="1"/>
  <c r="O3850" i="1"/>
  <c r="O3891" i="1"/>
  <c r="O2906" i="1"/>
  <c r="O4036" i="1"/>
  <c r="O4032" i="1"/>
  <c r="O2903" i="1"/>
  <c r="O3982" i="1"/>
  <c r="O3747" i="1"/>
  <c r="O2912" i="1"/>
  <c r="O4042" i="1"/>
  <c r="O4085" i="1"/>
  <c r="O2904" i="1"/>
  <c r="O2916" i="1"/>
  <c r="O2917" i="1"/>
  <c r="O2918" i="1"/>
  <c r="O4012" i="1"/>
  <c r="O4075" i="1"/>
  <c r="O3903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4083" i="1"/>
  <c r="O4002" i="1"/>
  <c r="O3926" i="1"/>
  <c r="O4033" i="1"/>
  <c r="O3734" i="1"/>
  <c r="O2864" i="1"/>
  <c r="O4009" i="1"/>
  <c r="O3737" i="1"/>
  <c r="O3738" i="1"/>
  <c r="O3952" i="1"/>
  <c r="O3740" i="1"/>
  <c r="O3741" i="1"/>
  <c r="O4001" i="1"/>
  <c r="O2865" i="1"/>
  <c r="O3927" i="1"/>
  <c r="O2867" i="1"/>
  <c r="O2868" i="1"/>
  <c r="O3732" i="1"/>
  <c r="O396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4053" i="1"/>
  <c r="O3844" i="1"/>
  <c r="O4060" i="1"/>
  <c r="O4109" i="1"/>
  <c r="O4052" i="1"/>
  <c r="O3961" i="1"/>
  <c r="O4078" i="1"/>
  <c r="O4087" i="1"/>
  <c r="O3851" i="1"/>
  <c r="O3869" i="1"/>
  <c r="O3853" i="1"/>
  <c r="O3748" i="1"/>
  <c r="O3858" i="1"/>
  <c r="O4082" i="1"/>
  <c r="O3852" i="1"/>
  <c r="O2895" i="1"/>
  <c r="O3979" i="1"/>
  <c r="O3860" i="1"/>
  <c r="O2896" i="1"/>
  <c r="O4058" i="1"/>
  <c r="O3930" i="1"/>
  <c r="O2897" i="1"/>
  <c r="O2869" i="1"/>
  <c r="O3909" i="1"/>
  <c r="O3867" i="1"/>
  <c r="O3739" i="1"/>
  <c r="O3977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939" i="1"/>
  <c r="O4093" i="1"/>
  <c r="O3980" i="1"/>
  <c r="O2870" i="1"/>
  <c r="O4113" i="1"/>
  <c r="O4025" i="1"/>
  <c r="O3898" i="1"/>
  <c r="O3957" i="1"/>
  <c r="O3899" i="1"/>
  <c r="O3900" i="1"/>
  <c r="O3940" i="1"/>
  <c r="O3945" i="1"/>
  <c r="O3854" i="1"/>
  <c r="O3904" i="1"/>
  <c r="O2871" i="1"/>
  <c r="O2907" i="1"/>
  <c r="O3907" i="1"/>
  <c r="O3908" i="1"/>
  <c r="O3954" i="1"/>
  <c r="O3911" i="1"/>
  <c r="O3946" i="1"/>
  <c r="O3960" i="1"/>
  <c r="O4100" i="1"/>
  <c r="O2898" i="1"/>
  <c r="O4056" i="1"/>
  <c r="O3916" i="1"/>
  <c r="O3917" i="1"/>
  <c r="O3918" i="1"/>
  <c r="O3919" i="1"/>
  <c r="O3920" i="1"/>
  <c r="O3921" i="1"/>
  <c r="O3922" i="1"/>
  <c r="O3923" i="1"/>
  <c r="O3910" i="1"/>
  <c r="O3925" i="1"/>
  <c r="O4088" i="1"/>
  <c r="O3744" i="1"/>
  <c r="O3928" i="1"/>
  <c r="O3929" i="1"/>
  <c r="O4041" i="1"/>
  <c r="O4016" i="1"/>
  <c r="O3932" i="1"/>
  <c r="O2872" i="1"/>
  <c r="O2899" i="1"/>
  <c r="O4063" i="1"/>
  <c r="O4030" i="1"/>
  <c r="O3937" i="1"/>
  <c r="O2873" i="1"/>
  <c r="O4091" i="1"/>
  <c r="O4004" i="1"/>
  <c r="O3941" i="1"/>
  <c r="O3742" i="1"/>
  <c r="O3901" i="1"/>
  <c r="O2874" i="1"/>
  <c r="O4081" i="1"/>
  <c r="O2875" i="1"/>
  <c r="O2913" i="1"/>
  <c r="O3962" i="1"/>
  <c r="O3935" i="1"/>
  <c r="O3950" i="1"/>
  <c r="O3951" i="1"/>
  <c r="O3855" i="1"/>
  <c r="O3953" i="1"/>
  <c r="O3856" i="1"/>
  <c r="O2876" i="1"/>
  <c r="O3956" i="1"/>
  <c r="O4008" i="1"/>
  <c r="O2877" i="1"/>
  <c r="O3730" i="1"/>
  <c r="O4038" i="1"/>
  <c r="O3991" i="1"/>
  <c r="O3895" i="1"/>
  <c r="O3963" i="1"/>
  <c r="O3964" i="1"/>
  <c r="O3965" i="1"/>
  <c r="O3943" i="1"/>
  <c r="O3990" i="1"/>
  <c r="O3896" i="1"/>
  <c r="O4006" i="1"/>
  <c r="O4026" i="1"/>
  <c r="O3970" i="1"/>
  <c r="O3743" i="1"/>
  <c r="O3947" i="1"/>
  <c r="O3971" i="1"/>
  <c r="O4108" i="1"/>
  <c r="O3976" i="1"/>
  <c r="O2878" i="1"/>
  <c r="O4034" i="1"/>
  <c r="O4070" i="1"/>
  <c r="O3972" i="1"/>
  <c r="O3981" i="1"/>
  <c r="O4015" i="1"/>
  <c r="O4069" i="1"/>
  <c r="O3984" i="1"/>
  <c r="O4105" i="1"/>
  <c r="O3986" i="1"/>
  <c r="O4039" i="1"/>
  <c r="O3988" i="1"/>
  <c r="O3989" i="1"/>
  <c r="O3864" i="1"/>
  <c r="O2879" i="1"/>
  <c r="O3992" i="1"/>
  <c r="O3931" i="1"/>
  <c r="O4028" i="1"/>
  <c r="O2908" i="1"/>
  <c r="O2914" i="1"/>
  <c r="O3997" i="1"/>
  <c r="O4022" i="1"/>
  <c r="O3999" i="1"/>
  <c r="O4044" i="1"/>
  <c r="O4068" i="1"/>
  <c r="O3733" i="1"/>
  <c r="O4003" i="1"/>
  <c r="O3848" i="1"/>
  <c r="O3967" i="1"/>
  <c r="O2900" i="1"/>
  <c r="O3892" i="1"/>
  <c r="O2905" i="1"/>
  <c r="O2915" i="1"/>
  <c r="O4010" i="1"/>
  <c r="O4011" i="1"/>
  <c r="O4079" i="1"/>
  <c r="O4013" i="1"/>
  <c r="O4014" i="1"/>
  <c r="O3859" i="1"/>
  <c r="O2881" i="1"/>
  <c r="O2901" i="1"/>
  <c r="O4018" i="1"/>
  <c r="O3936" i="1"/>
  <c r="O4020" i="1"/>
  <c r="O3863" i="1"/>
  <c r="O3933" i="1"/>
  <c r="O3942" i="1"/>
  <c r="O4115" i="1"/>
  <c r="O2882" i="1"/>
  <c r="O3735" i="1"/>
  <c r="O4027" i="1"/>
  <c r="O2883" i="1"/>
  <c r="O3973" i="1"/>
  <c r="O4031" i="1"/>
  <c r="O2884" i="1"/>
  <c r="O4005" i="1"/>
  <c r="O2885" i="1"/>
  <c r="O4007" i="1"/>
  <c r="O4035" i="1"/>
  <c r="O3966" i="1"/>
  <c r="O4104" i="1"/>
  <c r="O4096" i="1"/>
  <c r="O3913" i="1"/>
  <c r="O3995" i="1"/>
  <c r="O3994" i="1"/>
  <c r="O4092" i="1"/>
  <c r="O4043" i="1"/>
  <c r="O3846" i="1"/>
  <c r="O4045" i="1"/>
  <c r="O3974" i="1"/>
  <c r="O4047" i="1"/>
  <c r="O4017" i="1"/>
  <c r="O3938" i="1"/>
  <c r="O4050" i="1"/>
  <c r="O3745" i="1"/>
  <c r="O2902" i="1"/>
  <c r="O2886" i="1"/>
  <c r="O4064" i="1"/>
  <c r="O4055" i="1"/>
  <c r="O2887" i="1"/>
  <c r="O4057" i="1"/>
  <c r="O4051" i="1"/>
  <c r="O4059" i="1"/>
  <c r="O3924" i="1"/>
  <c r="O4061" i="1"/>
  <c r="O4062" i="1"/>
  <c r="O2888" i="1"/>
  <c r="O4021" i="1"/>
  <c r="O4065" i="1"/>
  <c r="O4066" i="1"/>
  <c r="O3861" i="1"/>
  <c r="O3857" i="1"/>
  <c r="O4101" i="1"/>
  <c r="O3866" i="1"/>
  <c r="O4071" i="1"/>
  <c r="O3955" i="1"/>
  <c r="O4073" i="1"/>
  <c r="O4074" i="1"/>
  <c r="O3868" i="1"/>
  <c r="O4076" i="1"/>
  <c r="O4077" i="1"/>
  <c r="O2889" i="1"/>
  <c r="O4072" i="1"/>
  <c r="O4080" i="1"/>
  <c r="O2919" i="1"/>
  <c r="O2890" i="1"/>
  <c r="O4000" i="1"/>
  <c r="O2909" i="1"/>
  <c r="O4049" i="1"/>
  <c r="O4086" i="1"/>
  <c r="O3736" i="1"/>
  <c r="O3897" i="1"/>
  <c r="O2891" i="1"/>
  <c r="O4090" i="1"/>
  <c r="O3975" i="1"/>
  <c r="O3865" i="1"/>
  <c r="O3969" i="1"/>
  <c r="O3843" i="1"/>
  <c r="O4095" i="1"/>
  <c r="O4046" i="1"/>
  <c r="O4097" i="1"/>
  <c r="O4098" i="1"/>
  <c r="O4099" i="1"/>
  <c r="O2892" i="1"/>
  <c r="O3902" i="1"/>
  <c r="O2893" i="1"/>
  <c r="O2894" i="1"/>
  <c r="O3948" i="1"/>
  <c r="O3934" i="1"/>
  <c r="O4106" i="1"/>
  <c r="O4107" i="1"/>
  <c r="O4103" i="1"/>
  <c r="O3893" i="1"/>
  <c r="O3906" i="1"/>
  <c r="O4111" i="1"/>
  <c r="O4112" i="1"/>
  <c r="O3914" i="1"/>
  <c r="O4114" i="1"/>
  <c r="O2910" i="1"/>
  <c r="O7" i="1"/>
  <c r="O4" i="1"/>
  <c r="O3" i="1"/>
  <c r="O2" i="1"/>
  <c r="O5" i="1"/>
  <c r="B7" i="9" l="1"/>
  <c r="E11" i="13"/>
  <c r="H11" i="13" s="1"/>
  <c r="E7" i="13"/>
  <c r="H7" i="13" s="1"/>
  <c r="E6" i="13"/>
  <c r="G6" i="13" s="1"/>
  <c r="E3" i="13"/>
  <c r="F3" i="13" s="1"/>
  <c r="E13" i="13"/>
  <c r="H13" i="13" s="1"/>
  <c r="E10" i="13"/>
  <c r="G10" i="13" s="1"/>
  <c r="F13" i="13"/>
  <c r="E9" i="13"/>
  <c r="H9" i="13" s="1"/>
  <c r="E5" i="13"/>
  <c r="H5" i="13" s="1"/>
  <c r="F11" i="13"/>
  <c r="E12" i="13"/>
  <c r="H12" i="13" s="1"/>
  <c r="E8" i="13"/>
  <c r="G8" i="13" s="1"/>
  <c r="E4" i="13"/>
  <c r="F4" i="13" s="1"/>
  <c r="E2" i="13"/>
  <c r="C14" i="9"/>
  <c r="B14" i="9"/>
  <c r="C7" i="9"/>
  <c r="G11" i="13" l="1"/>
  <c r="G13" i="13"/>
  <c r="G7" i="13"/>
  <c r="F7" i="13"/>
  <c r="H6" i="13"/>
  <c r="F6" i="13"/>
  <c r="G3" i="13"/>
  <c r="H3" i="13"/>
  <c r="G5" i="13"/>
  <c r="G9" i="13"/>
  <c r="H10" i="13"/>
  <c r="G4" i="13"/>
  <c r="F9" i="13"/>
  <c r="F12" i="13"/>
  <c r="F10" i="13"/>
  <c r="G12" i="13"/>
  <c r="F8" i="13"/>
  <c r="H8" i="13"/>
  <c r="H4" i="13"/>
  <c r="F5" i="13"/>
  <c r="H2" i="13"/>
  <c r="G2" i="13"/>
  <c r="F2" i="13"/>
</calcChain>
</file>

<file path=xl/sharedStrings.xml><?xml version="1.0" encoding="utf-8"?>
<sst xmlns="http://schemas.openxmlformats.org/spreadsheetml/2006/main" count="33040" uniqueCount="8421">
  <si>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</si>
  <si>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</si>
  <si>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</si>
  <si>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</si>
  <si>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</si>
  <si>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</si>
  <si>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</si>
  <si>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</si>
  <si>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</si>
  <si>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</si>
  <si>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</si>
  <si>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</si>
  <si>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</si>
  <si>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</si>
  <si>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</si>
  <si>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</si>
  <si>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</si>
  <si>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</si>
  <si>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</si>
  <si>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</si>
  <si>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</si>
  <si>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</si>
  <si>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</si>
  <si>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</si>
  <si>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</si>
  <si>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</si>
  <si>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</si>
  <si>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</si>
  <si>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</si>
  <si>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</si>
  <si>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</si>
  <si>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</si>
  <si>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</si>
  <si>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</si>
  <si>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</si>
  <si>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</si>
  <si>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</si>
  <si>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</si>
  <si>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</si>
  <si>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</si>
  <si>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</si>
  <si>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</si>
  <si>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</si>
  <si>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</si>
  <si>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</si>
  <si>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</si>
  <si>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</si>
  <si>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</si>
  <si>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</si>
  <si>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</si>
  <si>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</si>
  <si>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</si>
  <si>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</si>
  <si>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</si>
  <si>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</si>
  <si>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</si>
  <si>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</si>
  <si>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</si>
  <si>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</si>
  <si>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</si>
  <si>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</si>
  <si>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</si>
  <si>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</si>
  <si>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</si>
  <si>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</si>
  <si>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</si>
  <si>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</si>
  <si>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</si>
  <si>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</si>
  <si>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</si>
  <si>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</si>
  <si>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</si>
  <si>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</si>
  <si>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</si>
  <si>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</si>
  <si>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</si>
  <si>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</si>
  <si>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</si>
  <si>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</si>
  <si>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</si>
  <si>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</si>
  <si>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</si>
  <si>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</si>
  <si>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</si>
  <si>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</si>
  <si>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</si>
  <si>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</si>
  <si>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</si>
  <si>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</si>
  <si>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</si>
  <si>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</si>
  <si>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</si>
  <si>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</si>
  <si>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</si>
  <si>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</si>
  <si>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</si>
  <si>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</si>
  <si>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</si>
  <si>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</si>
  <si>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</si>
  <si>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</si>
  <si>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</si>
  <si>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</si>
  <si>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</si>
  <si>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</si>
  <si>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</si>
  <si>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</si>
  <si>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</si>
  <si>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</si>
  <si>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</si>
  <si>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</si>
  <si>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</si>
  <si>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</si>
  <si>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</si>
  <si>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</si>
  <si>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</si>
  <si>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</si>
  <si>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</si>
  <si>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</si>
  <si>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</si>
  <si>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</si>
  <si>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</si>
  <si>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</si>
  <si>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</si>
  <si>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</si>
  <si>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</si>
  <si>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</si>
  <si>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</si>
  <si>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</si>
  <si>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</si>
  <si>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</si>
  <si>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</si>
  <si>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</si>
  <si>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</si>
  <si>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</si>
  <si>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</si>
  <si>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</si>
  <si>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</si>
  <si>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</si>
  <si>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</si>
  <si>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</si>
  <si>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</si>
  <si>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</si>
  <si>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</si>
  <si>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</si>
  <si>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</si>
  <si>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</si>
  <si>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</si>
  <si>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</si>
  <si>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</si>
  <si>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</si>
  <si>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</si>
  <si>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</si>
  <si>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</si>
  <si>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</si>
  <si>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</si>
  <si>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</si>
  <si>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</si>
  <si>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</si>
  <si>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</si>
  <si>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</si>
  <si>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</si>
  <si>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</si>
  <si>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</si>
  <si>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</si>
  <si>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</si>
  <si>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</si>
  <si>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</si>
  <si>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</si>
  <si>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</si>
  <si>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</si>
  <si>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</si>
  <si>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</si>
  <si>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</si>
  <si>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</si>
  <si>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</si>
  <si>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</si>
  <si>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</si>
  <si>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</si>
  <si>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</si>
  <si>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</si>
  <si>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</si>
  <si>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</si>
  <si>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</si>
  <si>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</si>
  <si>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</si>
  <si>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</si>
  <si>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</si>
  <si>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</si>
  <si>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</si>
  <si>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</si>
  <si>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</si>
  <si>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</si>
  <si>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</si>
  <si>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</si>
  <si>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</si>
  <si>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</si>
  <si>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</si>
  <si>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</si>
  <si>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</si>
  <si>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</si>
  <si>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</si>
  <si>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</si>
  <si>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</si>
  <si>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</si>
  <si>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</si>
  <si>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</si>
  <si>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</si>
  <si>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</si>
  <si>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</si>
  <si>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</si>
  <si>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</si>
  <si>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</si>
  <si>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</si>
  <si>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</si>
  <si>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</si>
  <si>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</si>
  <si>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</si>
  <si>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</si>
  <si>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</si>
  <si>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</si>
  <si>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</si>
  <si>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</si>
  <si>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</si>
  <si>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</si>
  <si>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</si>
  <si>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</si>
  <si>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</si>
  <si>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</si>
  <si>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</si>
  <si>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</si>
  <si>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</si>
  <si>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</si>
  <si>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</si>
  <si>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</si>
  <si>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</si>
  <si>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</si>
  <si>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</si>
  <si>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</si>
  <si>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</si>
  <si>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</si>
  <si>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</si>
  <si>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</si>
  <si>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</si>
  <si>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</si>
  <si>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</si>
  <si>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</si>
  <si>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</si>
  <si>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</si>
  <si>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</si>
  <si>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</si>
  <si>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</si>
  <si>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</si>
  <si>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</si>
  <si>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</si>
  <si>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</si>
  <si>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</si>
  <si>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</si>
  <si>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</si>
  <si>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</si>
  <si>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</si>
  <si>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</si>
  <si>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</si>
  <si>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</si>
  <si>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</si>
  <si>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</si>
  <si>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</si>
  <si>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</si>
  <si>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</si>
  <si>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</si>
  <si>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</si>
  <si>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</si>
  <si>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</si>
  <si>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</si>
  <si>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</si>
  <si>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</si>
  <si>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</si>
  <si>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</si>
  <si>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</si>
  <si>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</si>
  <si>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</si>
  <si>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</si>
  <si>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</si>
  <si>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</si>
  <si>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</si>
  <si>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</si>
  <si>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</si>
  <si>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</si>
  <si>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</si>
  <si>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</si>
  <si>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</si>
  <si>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</si>
  <si>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</si>
  <si>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</si>
  <si>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</si>
  <si>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</si>
  <si>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</si>
  <si>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</si>
  <si>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</si>
  <si>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</si>
  <si>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</si>
  <si>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</si>
  <si>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</si>
  <si>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</si>
  <si>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</si>
  <si>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</si>
  <si>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</si>
  <si>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</si>
  <si>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</si>
  <si>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</si>
  <si>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</si>
  <si>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</si>
  <si>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</si>
  <si>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</si>
  <si>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</si>
  <si>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</si>
  <si>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</si>
  <si>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</si>
  <si>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</si>
  <si>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</si>
  <si>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</si>
  <si>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</si>
  <si>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</si>
  <si>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</si>
  <si>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</si>
  <si>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</si>
  <si>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</si>
  <si>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</si>
  <si>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</si>
  <si>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</si>
  <si>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</si>
  <si>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</si>
  <si>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</si>
  <si>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</si>
  <si>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</si>
  <si>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</si>
  <si>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</si>
  <si>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</si>
  <si>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</si>
  <si>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</si>
  <si>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</si>
  <si>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</si>
  <si>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</si>
  <si>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</si>
  <si>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</si>
  <si>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</si>
  <si>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</si>
  <si>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</si>
  <si>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</si>
  <si>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</si>
  <si>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</si>
  <si>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</si>
  <si>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</si>
  <si>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</si>
  <si>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</si>
  <si>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</si>
  <si>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</si>
  <si>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</si>
  <si>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</si>
  <si>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</si>
  <si>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</si>
  <si>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</si>
  <si>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</si>
  <si>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</si>
  <si>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</si>
  <si>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</si>
  <si>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</si>
  <si>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</si>
  <si>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</si>
  <si>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</si>
  <si>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</si>
  <si>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</si>
  <si>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</si>
  <si>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</si>
  <si>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</si>
  <si>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</si>
  <si>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</si>
  <si>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</si>
  <si>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</si>
  <si>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</si>
  <si>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</si>
  <si>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</si>
  <si>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</si>
  <si>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</si>
  <si>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</si>
  <si>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</si>
  <si>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</si>
  <si>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</si>
  <si>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</si>
  <si>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</si>
  <si>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</si>
  <si>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</si>
  <si>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</si>
  <si>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</si>
  <si>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</si>
  <si>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</si>
  <si>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</si>
  <si>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</si>
  <si>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</si>
  <si>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</si>
  <si>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</si>
  <si>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</si>
  <si>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</si>
  <si>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</si>
  <si>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</si>
  <si>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</si>
  <si>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</si>
  <si>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</si>
  <si>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</si>
  <si>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</si>
  <si>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</si>
  <si>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</si>
  <si>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</si>
  <si>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</si>
  <si>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</si>
  <si>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</si>
  <si>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</si>
  <si>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</si>
  <si>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</si>
  <si>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</si>
  <si>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</si>
  <si>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</si>
  <si>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</si>
  <si>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</si>
  <si>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</si>
  <si>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</si>
  <si>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</si>
  <si>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</si>
  <si>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</si>
  <si>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</si>
  <si>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</si>
  <si>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</si>
  <si>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</si>
  <si>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</si>
  <si>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</si>
  <si>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</si>
  <si>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</si>
  <si>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</si>
  <si>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</si>
  <si>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</si>
  <si>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</si>
  <si>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</si>
  <si>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</si>
  <si>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</si>
  <si>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</si>
  <si>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</si>
  <si>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</si>
  <si>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</si>
  <si>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</si>
  <si>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</si>
  <si>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</si>
  <si>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</si>
  <si>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</si>
  <si>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</si>
  <si>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</si>
  <si>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</si>
  <si>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</si>
  <si>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</si>
  <si>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</si>
  <si>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</si>
  <si>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</si>
  <si>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</si>
  <si>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</si>
  <si>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</si>
  <si>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</si>
  <si>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</si>
  <si>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</si>
  <si>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</si>
  <si>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</si>
  <si>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</si>
  <si>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</si>
  <si>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</si>
  <si>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</si>
  <si>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</si>
  <si>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</si>
  <si>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</si>
  <si>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</si>
  <si>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</si>
  <si>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</si>
  <si>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</si>
  <si>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</si>
  <si>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</si>
  <si>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</si>
  <si>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</si>
  <si>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</si>
  <si>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</si>
  <si>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</si>
  <si>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</si>
  <si>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</si>
  <si>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</si>
  <si>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</si>
  <si>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</si>
  <si>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</si>
  <si>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</si>
  <si>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</si>
  <si>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</si>
  <si>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</si>
  <si>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</si>
  <si>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</si>
  <si>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</si>
  <si>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</si>
  <si>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</si>
  <si>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</si>
  <si>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</si>
  <si>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</si>
  <si>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</si>
  <si>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</si>
  <si>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</si>
  <si>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</si>
  <si>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</si>
  <si>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</si>
  <si>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</si>
  <si>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</si>
  <si>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</si>
  <si>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</si>
  <si>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</si>
  <si>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</si>
  <si>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</si>
  <si>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</si>
  <si>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</si>
  <si>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</si>
  <si>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</si>
  <si>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</si>
  <si>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</si>
  <si>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</si>
  <si>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</si>
  <si>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</si>
  <si>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</si>
  <si>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</si>
  <si>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</si>
  <si>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</si>
  <si>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</si>
  <si>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</si>
  <si>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</si>
  <si>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</si>
  <si>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</si>
  <si>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</si>
  <si>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</si>
  <si>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</si>
  <si>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</si>
  <si>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</si>
  <si>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</si>
  <si>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</si>
  <si>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</si>
  <si>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</si>
  <si>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</si>
  <si>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</si>
  <si>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</si>
  <si>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</si>
  <si>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</si>
  <si>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</si>
  <si>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</si>
  <si>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</si>
  <si>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</si>
  <si>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</si>
  <si>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</si>
  <si>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</si>
  <si>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</si>
  <si>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</si>
  <si>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</si>
  <si>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</si>
  <si>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</si>
  <si>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</si>
  <si>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</si>
  <si>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</si>
  <si>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</si>
  <si>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</si>
  <si>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</si>
  <si>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</si>
  <si>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</si>
  <si>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</si>
  <si>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</si>
  <si>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</si>
  <si>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</si>
  <si>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</si>
  <si>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</si>
  <si>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</si>
  <si>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</si>
  <si>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</si>
  <si>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</si>
  <si>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</si>
  <si>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</si>
  <si>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</si>
  <si>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</si>
  <si>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</si>
  <si>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</si>
  <si>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</si>
  <si>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</si>
  <si>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</si>
  <si>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</si>
  <si>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</si>
  <si>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</si>
  <si>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</si>
  <si>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</si>
  <si>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</si>
  <si>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</si>
  <si>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</si>
  <si>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</si>
  <si>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</si>
  <si>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</si>
  <si>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</si>
  <si>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</si>
  <si>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</si>
  <si>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</si>
  <si>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</si>
  <si>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</si>
  <si>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</si>
  <si>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</si>
  <si>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</si>
  <si>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</si>
  <si>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</si>
  <si>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</si>
  <si>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</si>
  <si>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</si>
  <si>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</si>
  <si>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</si>
  <si>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</si>
  <si>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</si>
  <si>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</si>
  <si>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</si>
  <si>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</si>
  <si>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</si>
  <si>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</si>
  <si>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</si>
  <si>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</si>
  <si>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</si>
  <si>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</si>
  <si>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</si>
  <si>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</si>
  <si>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</si>
  <si>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</si>
  <si>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</si>
  <si>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</si>
  <si>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</si>
  <si>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</si>
  <si>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</si>
  <si>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</si>
  <si>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</si>
  <si>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</si>
  <si>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</si>
  <si>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</si>
  <si>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</si>
  <si>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</si>
  <si>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</si>
  <si>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</si>
  <si>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</si>
  <si>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</si>
  <si>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</si>
  <si>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</si>
  <si>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</si>
  <si>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</si>
  <si>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</si>
  <si>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</si>
  <si>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</si>
  <si>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</si>
  <si>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</si>
  <si>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</si>
  <si>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</si>
  <si>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</si>
  <si>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</si>
  <si>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</si>
  <si>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</si>
  <si>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</si>
  <si>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</si>
  <si>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</si>
  <si>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</si>
  <si>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</si>
  <si>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</si>
  <si>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</si>
  <si>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</si>
  <si>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</si>
  <si>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</si>
  <si>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</si>
  <si>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</si>
  <si>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</si>
  <si>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</si>
  <si>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</si>
  <si>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</si>
  <si>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</si>
  <si>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</si>
  <si>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</si>
  <si>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</si>
  <si>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</si>
  <si>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</si>
  <si>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</si>
  <si>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</si>
  <si>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</si>
  <si>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</si>
  <si>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</si>
  <si>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</si>
  <si>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</si>
  <si>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</si>
  <si>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</si>
  <si>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</si>
  <si>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</si>
  <si>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</si>
  <si>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</si>
  <si>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</si>
  <si>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</si>
  <si>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</si>
  <si>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</si>
  <si>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</si>
  <si>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</si>
  <si>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</si>
  <si>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</si>
  <si>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</si>
  <si>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</si>
  <si>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</si>
  <si>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</si>
  <si>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</si>
  <si>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</si>
  <si>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</si>
  <si>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</si>
  <si>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</si>
  <si>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</si>
  <si>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</si>
  <si>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</si>
  <si>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</si>
  <si>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</si>
  <si>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</si>
  <si>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</si>
  <si>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</si>
  <si>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</si>
  <si>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</si>
  <si>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</si>
  <si>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</si>
  <si>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</si>
  <si>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</si>
  <si>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</si>
  <si>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</si>
  <si>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</si>
  <si>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</si>
  <si>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</si>
  <si>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</si>
  <si>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</si>
  <si>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</si>
  <si>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</si>
  <si>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</si>
  <si>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</si>
  <si>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</si>
  <si>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</si>
  <si>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</si>
  <si>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</si>
  <si>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</si>
  <si>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</si>
  <si>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</si>
  <si>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</si>
  <si>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</si>
  <si>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</si>
  <si>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</si>
  <si>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</si>
  <si>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</si>
  <si>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</si>
  <si>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</si>
  <si>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</si>
  <si>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</si>
  <si>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</si>
  <si>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</si>
  <si>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</si>
  <si>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</si>
  <si>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</si>
  <si>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</si>
  <si>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</si>
  <si>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</si>
  <si>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</si>
  <si>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</si>
  <si>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</si>
  <si>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</si>
  <si>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</si>
  <si>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</si>
  <si>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</si>
  <si>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</si>
  <si>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</si>
  <si>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</si>
  <si>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</si>
  <si>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</si>
  <si>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</si>
  <si>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</si>
  <si>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</si>
  <si>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</si>
  <si>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</si>
  <si>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</si>
  <si>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</si>
  <si>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</si>
  <si>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</si>
  <si>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</si>
  <si>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</si>
  <si>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</si>
  <si>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</si>
  <si>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</si>
  <si>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</si>
  <si>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</si>
  <si>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</si>
  <si>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</si>
  <si>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</si>
  <si>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</si>
  <si>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</si>
  <si>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</si>
  <si>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</si>
  <si>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</si>
  <si>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</si>
  <si>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</si>
  <si>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</si>
  <si>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</si>
  <si>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</si>
  <si>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</si>
  <si>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</si>
  <si>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</si>
  <si>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</si>
  <si>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</si>
  <si>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</si>
  <si>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</si>
  <si>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</si>
  <si>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</si>
  <si>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</si>
  <si>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</si>
  <si>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</si>
  <si>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</si>
  <si>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</si>
  <si>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</si>
  <si>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</si>
  <si>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</si>
  <si>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</si>
  <si>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</si>
  <si>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</si>
  <si>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</si>
  <si>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</si>
  <si>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</si>
  <si>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</si>
  <si>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</si>
  <si>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</si>
  <si>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</si>
  <si>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</si>
  <si>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</si>
  <si>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</si>
  <si>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</si>
  <si>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</si>
  <si>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</si>
  <si>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</si>
  <si>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</si>
  <si>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</si>
  <si>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</si>
  <si>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</si>
  <si>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</si>
  <si>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</si>
  <si>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</si>
  <si>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</si>
  <si>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</si>
  <si>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</si>
  <si>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</si>
  <si>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</si>
  <si>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</si>
  <si>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</si>
  <si>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</si>
  <si>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</si>
  <si>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</si>
  <si>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</si>
  <si>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</si>
  <si>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</si>
  <si>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</si>
  <si>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</si>
  <si>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</si>
  <si>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</si>
  <si>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</si>
  <si>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</si>
  <si>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</si>
  <si>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</si>
  <si>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</si>
  <si>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</si>
  <si>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</si>
  <si>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</si>
  <si>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</si>
  <si>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</si>
  <si>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</si>
  <si>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</si>
  <si>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</si>
  <si>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</si>
  <si>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</si>
  <si>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</si>
  <si>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</si>
  <si>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</si>
  <si>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</si>
  <si>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</si>
  <si>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</si>
  <si>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</si>
  <si>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</si>
  <si>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</si>
  <si>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</si>
  <si>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</si>
  <si>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</si>
  <si>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</si>
  <si>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</si>
  <si>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</si>
  <si>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</si>
  <si>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</si>
  <si>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</si>
  <si>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</si>
  <si>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</si>
  <si>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</si>
  <si>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</si>
  <si>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</si>
  <si>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</si>
  <si>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</si>
  <si>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</si>
  <si>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</si>
  <si>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</si>
  <si>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</si>
  <si>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</si>
  <si>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</si>
  <si>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</si>
  <si>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</si>
  <si>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</si>
  <si>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</si>
  <si>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</si>
  <si>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</si>
  <si>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</si>
  <si>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</si>
  <si>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</si>
  <si>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</si>
  <si>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</si>
  <si>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</si>
  <si>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</si>
  <si>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</si>
  <si>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</si>
  <si>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</si>
  <si>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</si>
  <si>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</si>
  <si>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</si>
  <si>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</si>
  <si>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</si>
  <si>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</si>
  <si>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</si>
  <si>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</si>
  <si>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</si>
  <si>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</si>
  <si>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</si>
  <si>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</si>
  <si>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</si>
  <si>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</si>
  <si>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</si>
  <si>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</si>
  <si>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</si>
  <si>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</si>
  <si>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</si>
  <si>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</si>
  <si>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</si>
  <si>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</si>
  <si>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</si>
  <si>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</si>
  <si>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</si>
  <si>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</si>
  <si>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</si>
  <si>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</si>
  <si>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</si>
  <si>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</si>
  <si>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</si>
  <si>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</si>
  <si>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</si>
  <si>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</si>
  <si>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</si>
  <si>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</si>
  <si>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</si>
  <si>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</si>
  <si>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</si>
  <si>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</si>
  <si>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</si>
  <si>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</si>
  <si>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</si>
  <si>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</si>
  <si>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</si>
  <si>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</si>
  <si>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</si>
  <si>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</si>
  <si>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</si>
  <si>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</si>
  <si>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</si>
  <si>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</si>
  <si>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</si>
  <si>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</si>
  <si>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</si>
  <si>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</si>
  <si>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</si>
  <si>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</si>
  <si>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</si>
  <si>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</si>
  <si>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</si>
  <si>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</si>
  <si>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</si>
  <si>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</si>
  <si>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</si>
  <si>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</si>
  <si>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</si>
  <si>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</si>
  <si>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</si>
  <si>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</si>
  <si>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</si>
  <si>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</si>
  <si>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</si>
  <si>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</si>
  <si>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</si>
  <si>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</si>
  <si>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</si>
  <si>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</si>
  <si>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</si>
  <si>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</si>
  <si>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</si>
  <si>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</si>
  <si>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</si>
  <si>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</si>
  <si>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</si>
  <si>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</si>
  <si>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</si>
  <si>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</si>
  <si>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</si>
  <si>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</si>
  <si>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</si>
  <si>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</si>
  <si>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</si>
  <si>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</si>
  <si>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</si>
  <si>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</si>
  <si>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</si>
  <si>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</si>
  <si>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</si>
  <si>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</si>
  <si>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</si>
  <si>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</si>
  <si>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</si>
  <si>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</si>
  <si>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</si>
  <si>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</si>
  <si>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</si>
  <si>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</si>
  <si>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</si>
  <si>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</si>
  <si>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</si>
  <si>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</si>
  <si>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</si>
  <si>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</si>
  <si>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</si>
  <si>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</si>
  <si>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</si>
  <si>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</si>
  <si>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</si>
  <si>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</si>
  <si>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</si>
  <si>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</si>
  <si>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</si>
  <si>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</si>
  <si>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</si>
  <si>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</si>
  <si>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</si>
  <si>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</si>
  <si>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</si>
  <si>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</si>
  <si>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</si>
  <si>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</si>
  <si>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</si>
  <si>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</si>
  <si>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</si>
  <si>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</si>
  <si>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</si>
  <si>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</si>
  <si>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</si>
  <si>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</si>
  <si>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</si>
  <si>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</si>
  <si>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</si>
  <si>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</si>
  <si>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</si>
  <si>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</si>
  <si>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</si>
  <si>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</si>
  <si>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</si>
  <si>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</si>
  <si>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</si>
  <si>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</si>
  <si>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</si>
  <si>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</si>
  <si>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</si>
  <si>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</si>
  <si>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</si>
  <si>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</si>
  <si>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</si>
  <si>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</si>
  <si>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</si>
  <si>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</si>
  <si>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</si>
  <si>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</si>
  <si>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</si>
  <si>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</si>
  <si>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</si>
  <si>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</si>
  <si>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</si>
  <si>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</si>
  <si>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</si>
  <si>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</si>
  <si>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</si>
  <si>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</si>
  <si>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</si>
  <si>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</si>
  <si>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</si>
  <si>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</si>
  <si>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</si>
  <si>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</si>
  <si>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</si>
  <si>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</si>
  <si>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</si>
  <si>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</si>
  <si>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</si>
  <si>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</si>
  <si>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</si>
  <si>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</si>
  <si>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</si>
  <si>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</si>
  <si>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</si>
  <si>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</si>
  <si>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</si>
  <si>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</si>
  <si>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</si>
  <si>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</si>
  <si>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</si>
  <si>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</si>
  <si>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</si>
  <si>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</si>
  <si>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</si>
  <si>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</si>
  <si>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</si>
  <si>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</si>
  <si>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</si>
  <si>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</si>
  <si>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</si>
  <si>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</si>
  <si>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</si>
  <si>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</si>
  <si>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</si>
  <si>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</si>
  <si>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</si>
  <si>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</si>
  <si>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</si>
  <si>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</si>
  <si>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</si>
  <si>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</si>
  <si>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</si>
  <si>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</si>
  <si>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</si>
  <si>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</si>
  <si>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</si>
  <si>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</si>
  <si>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</si>
  <si>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</si>
  <si>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</si>
  <si>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</si>
  <si>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</si>
  <si>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</si>
  <si>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</si>
  <si>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</si>
  <si>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</si>
  <si>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</si>
  <si>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</si>
  <si>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</si>
  <si>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</si>
  <si>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</si>
  <si>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</si>
  <si>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</si>
  <si>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</si>
  <si>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</si>
  <si>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</si>
  <si>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</si>
  <si>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</si>
  <si>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</si>
  <si>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</si>
  <si>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</si>
  <si>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</si>
  <si>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</si>
  <si>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</si>
  <si>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</si>
  <si>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</si>
  <si>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</si>
  <si>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</si>
  <si>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</si>
  <si>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</si>
  <si>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</si>
  <si>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</si>
  <si>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</si>
  <si>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</si>
  <si>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</si>
  <si>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</si>
  <si>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</si>
  <si>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</si>
  <si>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</si>
  <si>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</si>
  <si>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</si>
  <si>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</si>
  <si>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</si>
  <si>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</si>
  <si>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</si>
  <si>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</si>
  <si>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</si>
  <si>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</si>
  <si>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</si>
  <si>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</si>
  <si>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</si>
  <si>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</si>
  <si>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</si>
  <si>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</si>
  <si>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</si>
  <si>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</si>
  <si>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</si>
  <si>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</si>
  <si>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</si>
  <si>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</si>
  <si>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</si>
  <si>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</si>
  <si>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</si>
  <si>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</si>
  <si>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</si>
  <si>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</si>
  <si>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</si>
  <si>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</si>
  <si>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</si>
  <si>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</si>
  <si>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</si>
  <si>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</si>
  <si>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</si>
  <si>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</si>
  <si>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</si>
  <si>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</si>
  <si>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</si>
  <si>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</si>
  <si>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</si>
  <si>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</si>
  <si>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</si>
  <si>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</si>
  <si>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</si>
  <si>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</si>
  <si>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</si>
  <si>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</si>
  <si>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</si>
  <si>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</si>
  <si>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</si>
  <si>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</si>
  <si>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</si>
  <si>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</si>
  <si>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</si>
  <si>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</si>
  <si>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</si>
  <si>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</si>
  <si>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</si>
  <si>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</si>
  <si>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</si>
  <si>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</si>
  <si>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</si>
  <si>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</si>
  <si>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</si>
  <si>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</si>
  <si>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</si>
  <si>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</si>
  <si>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</si>
  <si>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</si>
  <si>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</si>
  <si>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</si>
  <si>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</si>
  <si>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</si>
  <si>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</si>
  <si>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</si>
  <si>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</si>
  <si>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</si>
  <si>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</si>
  <si>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</si>
  <si>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</si>
  <si>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</si>
  <si>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</si>
  <si>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</si>
  <si>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</si>
  <si>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</si>
  <si>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</si>
  <si>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</si>
  <si>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</si>
  <si>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</si>
  <si>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</si>
  <si>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</si>
  <si>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</si>
  <si>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</si>
  <si>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</si>
  <si>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</si>
  <si>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</si>
  <si>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</si>
  <si>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</si>
  <si>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</si>
  <si>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</si>
  <si>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</si>
  <si>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</si>
  <si>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</si>
  <si>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</si>
  <si>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</si>
  <si>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</si>
  <si>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</si>
  <si>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</si>
  <si>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</si>
  <si>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</si>
  <si>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</si>
  <si>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</si>
  <si>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</si>
  <si>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</si>
  <si>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</si>
  <si>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</si>
  <si>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</si>
  <si>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</si>
  <si>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</si>
  <si>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</si>
  <si>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</si>
  <si>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</si>
  <si>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</si>
  <si>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</si>
  <si>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</si>
  <si>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</si>
  <si>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</si>
  <si>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</si>
  <si>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</si>
  <si>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</si>
  <si>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</si>
  <si>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</si>
  <si>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</si>
  <si>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</si>
  <si>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</si>
  <si>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</si>
  <si>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</si>
  <si>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</si>
  <si>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</si>
  <si>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</si>
  <si>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</si>
  <si>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</si>
  <si>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</si>
  <si>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</si>
  <si>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</si>
  <si>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</si>
  <si>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</si>
  <si>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</si>
  <si>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</si>
  <si>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</si>
  <si>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</si>
  <si>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</si>
  <si>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</si>
  <si>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</si>
  <si>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</si>
  <si>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</si>
  <si>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</si>
  <si>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</si>
  <si>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</si>
  <si>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</si>
  <si>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</si>
  <si>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</si>
  <si>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</si>
  <si>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</si>
  <si>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</si>
  <si>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</si>
  <si>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</si>
  <si>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</si>
  <si>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</si>
  <si>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</si>
  <si>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</si>
  <si>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</si>
  <si>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</si>
  <si>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</si>
  <si>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</si>
  <si>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</si>
  <si>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</si>
  <si>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</si>
  <si>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</si>
  <si>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</si>
  <si>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</si>
  <si>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</si>
  <si>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</si>
  <si>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</si>
  <si>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</si>
  <si>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</si>
  <si>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</si>
  <si>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</si>
  <si>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</si>
  <si>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</si>
  <si>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</si>
  <si>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</si>
  <si>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</si>
  <si>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</si>
  <si>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</si>
  <si>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</si>
  <si>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</si>
  <si>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</si>
  <si>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</si>
  <si>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</si>
  <si>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</si>
  <si>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</si>
  <si>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</si>
  <si>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</si>
  <si>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</si>
  <si>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</si>
  <si>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</si>
  <si>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</si>
  <si>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</si>
  <si>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</si>
  <si>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</si>
  <si>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</si>
  <si>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</si>
  <si>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</si>
  <si>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</si>
  <si>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</si>
  <si>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</si>
  <si>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</si>
  <si>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</si>
  <si>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</si>
  <si>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</si>
  <si>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</si>
  <si>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</si>
  <si>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</si>
  <si>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</si>
  <si>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</si>
  <si>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</si>
  <si>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</si>
  <si>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</si>
  <si>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</si>
  <si>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</si>
  <si>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</si>
  <si>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</si>
  <si>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</si>
  <si>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</si>
  <si>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</si>
  <si>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</si>
  <si>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</si>
  <si>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</si>
  <si>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</si>
  <si>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</si>
  <si>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</si>
  <si>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</si>
  <si>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</si>
  <si>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</si>
  <si>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</si>
  <si>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</si>
  <si>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</si>
  <si>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</si>
  <si>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</si>
  <si>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</si>
  <si>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</si>
  <si>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</si>
  <si>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</si>
  <si>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</si>
  <si>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</si>
  <si>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</si>
  <si>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</si>
  <si>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</si>
  <si>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</si>
  <si>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</si>
  <si>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</si>
  <si>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</si>
  <si>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</si>
  <si>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</si>
  <si>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</si>
  <si>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</si>
  <si>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</si>
  <si>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</si>
  <si>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</si>
  <si>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</si>
  <si>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</si>
  <si>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</si>
  <si>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</si>
  <si>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</si>
  <si>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</si>
  <si>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</si>
  <si>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</si>
  <si>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</si>
  <si>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</si>
  <si>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</si>
  <si>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</si>
  <si>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</si>
  <si>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</si>
  <si>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</si>
  <si>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</si>
  <si>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</si>
  <si>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</si>
  <si>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</si>
  <si>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</si>
  <si>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</si>
  <si>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</si>
  <si>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</si>
  <si>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</si>
  <si>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</si>
  <si>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</si>
  <si>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</si>
  <si>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</si>
  <si>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</si>
  <si>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</si>
  <si>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</si>
  <si>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</si>
  <si>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</si>
  <si>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</si>
  <si>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</si>
  <si>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</si>
  <si>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</si>
  <si>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</si>
  <si>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</si>
  <si>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</si>
  <si>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</si>
  <si>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</si>
  <si>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</si>
  <si>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</si>
  <si>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</si>
  <si>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</si>
  <si>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</si>
  <si>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</si>
  <si>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</si>
  <si>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</si>
  <si>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</si>
  <si>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</si>
  <si>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</si>
  <si>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</si>
  <si>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</si>
  <si>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</si>
  <si>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</si>
  <si>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</si>
  <si>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</si>
  <si>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</si>
  <si>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</si>
  <si>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</si>
  <si>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</si>
  <si>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</si>
  <si>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</si>
  <si>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</si>
  <si>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</si>
  <si>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</si>
  <si>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</si>
  <si>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</si>
  <si>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</si>
  <si>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</si>
  <si>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</si>
  <si>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</si>
  <si>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</si>
  <si>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</si>
  <si>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</si>
  <si>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</si>
  <si>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</si>
  <si>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</si>
  <si>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</si>
  <si>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</si>
  <si>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</si>
  <si>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</si>
  <si>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</si>
  <si>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</si>
  <si>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</si>
  <si>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</si>
  <si>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</si>
  <si>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</si>
  <si>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</si>
  <si>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</si>
  <si>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</si>
  <si>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</si>
  <si>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</si>
  <si>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</si>
  <si>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</si>
  <si>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</si>
  <si>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</si>
  <si>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</si>
  <si>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</si>
  <si>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</si>
  <si>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</si>
  <si>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</si>
  <si>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</si>
  <si>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</si>
  <si>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</si>
  <si>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</si>
  <si>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</si>
  <si>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</si>
  <si>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</si>
  <si>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</si>
  <si>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</si>
  <si>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</si>
  <si>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</si>
  <si>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</si>
  <si>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</si>
  <si>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</si>
  <si>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</si>
  <si>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</si>
  <si>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</si>
  <si>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</si>
  <si>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</si>
  <si>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</si>
  <si>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</si>
  <si>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</si>
  <si>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</si>
  <si>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</si>
  <si>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</si>
  <si>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</si>
  <si>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</si>
  <si>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</si>
  <si>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</si>
  <si>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</si>
  <si>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</si>
  <si>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</si>
  <si>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</si>
  <si>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</si>
  <si>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</si>
  <si>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</si>
  <si>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</si>
  <si>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</si>
  <si>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</si>
  <si>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</si>
  <si>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</si>
  <si>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</si>
  <si>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</si>
  <si>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</si>
  <si>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</si>
  <si>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</si>
  <si>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</si>
  <si>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</si>
  <si>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</si>
  <si>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</si>
  <si>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</si>
  <si>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</si>
  <si>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</si>
  <si>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</si>
  <si>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</si>
  <si>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</si>
  <si>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</si>
  <si>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</si>
  <si>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</si>
  <si>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</si>
  <si>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</si>
  <si>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</si>
  <si>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</si>
  <si>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</si>
  <si>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</si>
  <si>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</si>
  <si>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</si>
  <si>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</si>
  <si>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</si>
  <si>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</si>
  <si>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</si>
  <si>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</si>
  <si>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</si>
  <si>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</si>
  <si>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</si>
  <si>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</si>
  <si>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</si>
  <si>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</si>
  <si>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</si>
  <si>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</si>
  <si>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</si>
  <si>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</si>
  <si>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</si>
  <si>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</si>
  <si>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</si>
  <si>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</si>
  <si>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</si>
  <si>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</si>
  <si>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</si>
  <si>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</si>
  <si>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</si>
  <si>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</si>
  <si>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</si>
  <si>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</si>
  <si>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</si>
  <si>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</si>
  <si>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</si>
  <si>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</si>
  <si>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</si>
  <si>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</si>
  <si>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</si>
  <si>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</si>
  <si>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</si>
  <si>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</si>
  <si>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</si>
  <si>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</si>
  <si>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</si>
  <si>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</si>
  <si>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</si>
  <si>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</si>
  <si>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</si>
  <si>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</si>
  <si>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</si>
  <si>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</si>
  <si>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</si>
  <si>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</si>
  <si>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</si>
  <si>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</si>
  <si>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</si>
  <si>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</si>
  <si>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</si>
  <si>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</si>
  <si>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</si>
  <si>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</si>
  <si>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</si>
  <si>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</si>
  <si>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</si>
  <si>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</si>
  <si>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</si>
  <si>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</si>
  <si>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</si>
  <si>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</si>
  <si>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</si>
  <si>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</si>
  <si>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</si>
  <si>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</si>
  <si>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</si>
  <si>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</si>
  <si>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</si>
  <si>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</si>
  <si>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</si>
  <si>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</si>
  <si>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</si>
  <si>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</si>
  <si>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</si>
  <si>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</si>
  <si>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</si>
  <si>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</si>
  <si>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</si>
  <si>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</si>
  <si>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</si>
  <si>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</si>
  <si>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</si>
  <si>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</si>
  <si>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</si>
  <si>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</si>
  <si>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</si>
  <si>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</si>
  <si>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</si>
  <si>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</si>
  <si>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</si>
  <si>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</si>
  <si>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</si>
  <si>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</si>
  <si>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</si>
  <si>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</si>
  <si>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</si>
  <si>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</si>
  <si>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</si>
  <si>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</si>
  <si>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</si>
  <si>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</si>
  <si>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</si>
  <si>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</si>
  <si>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</si>
  <si>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</si>
  <si>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</si>
  <si>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</si>
  <si>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</si>
  <si>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</si>
  <si>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</si>
  <si>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</si>
  <si>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</si>
  <si>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</si>
  <si>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</si>
  <si>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</si>
  <si>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</si>
  <si>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</si>
  <si>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</si>
  <si>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</si>
  <si>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</si>
  <si>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</si>
  <si>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</si>
  <si>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</si>
  <si>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</si>
  <si>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</si>
  <si>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</si>
  <si>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</si>
  <si>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</si>
  <si>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</si>
  <si>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</si>
  <si>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</si>
  <si>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</si>
  <si>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</si>
  <si>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</si>
  <si>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</si>
  <si>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</si>
  <si>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</si>
  <si>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</si>
  <si>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</si>
  <si>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</si>
  <si>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</si>
  <si>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</si>
  <si>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</si>
  <si>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</si>
  <si>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</si>
  <si>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</si>
  <si>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</si>
  <si>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</si>
  <si>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</si>
  <si>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</si>
  <si>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</si>
  <si>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</si>
  <si>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</si>
  <si>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</si>
  <si>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</si>
  <si>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</si>
  <si>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</si>
  <si>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</si>
  <si>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</si>
  <si>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</si>
  <si>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</si>
  <si>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</si>
  <si>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</si>
  <si>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</si>
  <si>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</si>
  <si>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</si>
  <si>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</si>
  <si>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</si>
  <si>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</si>
  <si>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</si>
  <si>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</si>
  <si>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</si>
  <si>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</si>
  <si>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</si>
  <si>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</si>
  <si>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</si>
  <si>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</si>
  <si>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</si>
  <si>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</si>
  <si>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</si>
  <si>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</si>
  <si>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</si>
  <si>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</si>
  <si>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</si>
  <si>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</si>
  <si>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</si>
  <si>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</si>
  <si>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</si>
  <si>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</si>
  <si>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</si>
  <si>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</si>
  <si>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</si>
  <si>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</si>
  <si>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</si>
  <si>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</si>
  <si>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</si>
  <si>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</si>
  <si>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</si>
  <si>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</si>
  <si>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</si>
  <si>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</si>
  <si>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</si>
  <si>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</si>
  <si>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</si>
  <si>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</si>
  <si>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</si>
  <si>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</si>
  <si>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</si>
  <si>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</si>
  <si>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</si>
  <si>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</si>
  <si>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</si>
  <si>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</si>
  <si>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</si>
  <si>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</si>
  <si>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</si>
  <si>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</si>
  <si>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</si>
  <si>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</si>
  <si>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</si>
  <si>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</si>
  <si>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</si>
  <si>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</si>
  <si>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</si>
  <si>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</si>
  <si>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</si>
  <si>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</si>
  <si>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</si>
  <si>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</si>
  <si>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</si>
  <si>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</si>
  <si>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</si>
  <si>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</si>
  <si>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</si>
  <si>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</si>
  <si>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</si>
  <si>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</si>
  <si>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</si>
  <si>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</si>
  <si>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</si>
  <si>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</si>
  <si>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</si>
  <si>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</si>
  <si>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</si>
  <si>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</si>
  <si>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</si>
  <si>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</si>
  <si>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</si>
  <si>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</si>
  <si>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</si>
  <si>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</si>
  <si>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</si>
  <si>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</si>
  <si>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</si>
  <si>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</si>
  <si>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</si>
  <si>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</si>
  <si>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</si>
  <si>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</si>
  <si>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</si>
  <si>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</si>
  <si>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</si>
  <si>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</si>
  <si>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</si>
  <si>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</si>
  <si>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</si>
  <si>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</si>
  <si>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</si>
  <si>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</si>
  <si>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</si>
  <si>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</si>
  <si>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</si>
  <si>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</si>
  <si>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</si>
  <si>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</si>
  <si>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</si>
  <si>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</si>
  <si>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</si>
  <si>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</si>
  <si>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</si>
  <si>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</si>
  <si>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</si>
  <si>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</si>
  <si>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</si>
  <si>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</si>
  <si>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</si>
  <si>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</si>
  <si>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</si>
  <si>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</si>
  <si>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</si>
  <si>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</si>
  <si>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</si>
  <si>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</si>
  <si>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</si>
  <si>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</si>
  <si>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</si>
  <si>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</si>
  <si>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</si>
  <si>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</si>
  <si>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</si>
  <si>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</si>
  <si>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</si>
  <si>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</si>
  <si>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</si>
  <si>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</si>
  <si>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</si>
  <si>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</si>
  <si>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</si>
  <si>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</si>
  <si>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</si>
  <si>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</si>
  <si>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</si>
  <si>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</si>
  <si>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</si>
  <si>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</si>
  <si>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</si>
  <si>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</si>
  <si>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</si>
  <si>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</si>
  <si>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</si>
  <si>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</si>
  <si>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</si>
  <si>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</si>
  <si>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</si>
  <si>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</si>
  <si>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</si>
  <si>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</si>
  <si>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</si>
  <si>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</si>
  <si>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</si>
  <si>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</si>
  <si>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</si>
  <si>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</si>
  <si>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</si>
  <si>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</si>
  <si>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</si>
  <si>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</si>
  <si>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</si>
  <si>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</si>
  <si>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</si>
  <si>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</si>
  <si>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</si>
  <si>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</si>
  <si>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</si>
  <si>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</si>
  <si>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</si>
  <si>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</si>
  <si>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</si>
  <si>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</si>
  <si>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</si>
  <si>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</si>
  <si>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</si>
  <si>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</si>
  <si>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</si>
  <si>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</si>
  <si>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</si>
  <si>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</si>
  <si>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</si>
  <si>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</si>
  <si>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</si>
  <si>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</si>
  <si>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</si>
  <si>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</si>
  <si>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</si>
  <si>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</si>
  <si>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</si>
  <si>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</si>
  <si>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</si>
  <si>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</si>
  <si>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</si>
  <si>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</si>
  <si>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</si>
  <si>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</si>
  <si>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</si>
  <si>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</si>
  <si>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</si>
  <si>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</si>
  <si>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</si>
  <si>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</si>
  <si>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</si>
  <si>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</si>
  <si>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</si>
  <si>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</si>
  <si>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</si>
  <si>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</si>
  <si>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</si>
  <si>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</si>
  <si>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</si>
  <si>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</si>
  <si>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</si>
  <si>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</si>
  <si>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</si>
  <si>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</si>
  <si>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</si>
  <si>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</si>
  <si>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</si>
  <si>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</si>
  <si>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</si>
  <si>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</si>
  <si>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</si>
  <si>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</si>
  <si>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</si>
  <si>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</si>
  <si>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</si>
  <si>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</si>
  <si>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</si>
  <si>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</si>
  <si>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</si>
  <si>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</si>
  <si>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</si>
  <si>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</si>
  <si>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</si>
  <si>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</si>
  <si>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</si>
  <si>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</si>
  <si>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</si>
  <si>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</si>
  <si>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</si>
  <si>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</si>
  <si>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</si>
  <si>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</si>
  <si>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</si>
  <si>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</si>
  <si>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</si>
  <si>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</si>
  <si>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</si>
  <si>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</si>
  <si>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</si>
  <si>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</si>
  <si>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</si>
  <si>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</si>
  <si>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</si>
  <si>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</si>
  <si>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</si>
  <si>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</si>
  <si>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</si>
  <si>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</si>
  <si>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</si>
  <si>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</si>
  <si>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</si>
  <si>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</si>
  <si>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</si>
  <si>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</si>
  <si>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</si>
  <si>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</si>
  <si>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</si>
  <si>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</si>
  <si>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</si>
  <si>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</si>
  <si>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</si>
  <si>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</si>
  <si>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</si>
  <si>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</si>
  <si>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</si>
  <si>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</si>
  <si>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</si>
  <si>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</si>
  <si>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</si>
  <si>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</si>
  <si>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</si>
  <si>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</si>
  <si>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</si>
  <si>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</si>
  <si>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</si>
  <si>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</si>
  <si>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</si>
  <si>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</si>
  <si>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</si>
  <si>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</si>
  <si>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</si>
  <si>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</si>
  <si>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</si>
  <si>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</si>
  <si>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</si>
  <si>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</si>
  <si>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</si>
  <si>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</si>
  <si>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</si>
  <si>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</si>
  <si>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</si>
  <si>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</si>
  <si>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</si>
  <si>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</si>
  <si>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</si>
  <si>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</si>
  <si>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</si>
  <si>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</si>
  <si>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</si>
  <si>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</si>
  <si>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</si>
  <si>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</si>
  <si>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</si>
  <si>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</si>
  <si>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</si>
  <si>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</si>
  <si>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</si>
  <si>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</si>
  <si>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</si>
  <si>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</si>
  <si>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</si>
  <si>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</si>
  <si>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</si>
  <si>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</si>
  <si>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</si>
  <si>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</si>
  <si>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</si>
  <si>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</si>
  <si>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</si>
  <si>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</si>
  <si>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</si>
  <si>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</si>
  <si>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</si>
  <si>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</si>
  <si>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</si>
  <si>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</si>
  <si>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</si>
  <si>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</si>
  <si>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</si>
  <si>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</si>
  <si>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</si>
  <si>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</si>
  <si>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</si>
  <si>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</si>
  <si>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</si>
  <si>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</si>
  <si>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</si>
  <si>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</si>
  <si>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</si>
  <si>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</si>
  <si>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</si>
  <si>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</si>
  <si>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</si>
  <si>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</si>
  <si>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</si>
  <si>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</si>
  <si>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</si>
  <si>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</si>
  <si>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</si>
  <si>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</si>
  <si>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</si>
  <si>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</si>
  <si>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</si>
  <si>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</si>
  <si>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</si>
  <si>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</si>
  <si>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</si>
  <si>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</si>
  <si>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</si>
  <si>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</si>
  <si>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</si>
  <si>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</si>
  <si>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</si>
  <si>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</si>
  <si>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</si>
  <si>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</si>
  <si>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</si>
  <si>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</si>
  <si>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</si>
  <si>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</si>
  <si>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</si>
  <si>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</si>
  <si>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</si>
  <si>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</si>
  <si>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</si>
  <si>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</si>
  <si>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</si>
  <si>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</si>
  <si>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</si>
  <si>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</si>
  <si>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</si>
  <si>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</si>
  <si>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</si>
  <si>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</si>
  <si>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</si>
  <si>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</si>
  <si>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</si>
  <si>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</si>
  <si>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</si>
  <si>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</si>
  <si>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</si>
  <si>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</si>
  <si>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</si>
  <si>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</si>
  <si>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</si>
  <si>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</si>
  <si>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</si>
  <si>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</si>
  <si>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</si>
  <si>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</si>
  <si>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</si>
  <si>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</si>
  <si>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</si>
  <si>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</si>
  <si>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</si>
  <si>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</si>
  <si>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</si>
  <si>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</si>
  <si>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</si>
  <si>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</si>
  <si>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</si>
  <si>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</si>
  <si>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</si>
  <si>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</si>
  <si>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</si>
  <si>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</si>
  <si>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</si>
  <si>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</si>
  <si>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</si>
  <si>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</si>
  <si>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</si>
  <si>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</si>
  <si>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</si>
  <si>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</si>
  <si>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</si>
  <si>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</si>
  <si>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</si>
  <si>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</si>
  <si>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</si>
  <si>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</si>
  <si>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</si>
  <si>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</si>
  <si>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</si>
  <si>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</si>
  <si>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</si>
  <si>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</si>
  <si>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</si>
  <si>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</si>
  <si>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</si>
  <si>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</si>
  <si>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</si>
  <si>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</si>
  <si>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</si>
  <si>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</si>
  <si>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</si>
  <si>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</si>
  <si>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</si>
  <si>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</si>
  <si>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</si>
  <si>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</si>
  <si>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</si>
  <si>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</si>
  <si>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</si>
  <si>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</si>
  <si>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</si>
  <si>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</si>
  <si>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</si>
  <si>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</si>
  <si>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</si>
  <si>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</si>
  <si>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</si>
  <si>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</si>
  <si>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</si>
  <si>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</si>
  <si>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</si>
  <si>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</si>
  <si>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</si>
  <si>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</si>
  <si>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</si>
  <si>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</si>
  <si>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</si>
  <si>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</si>
  <si>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</si>
  <si>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</si>
  <si>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</si>
  <si>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</si>
  <si>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</si>
  <si>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</si>
  <si>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</si>
  <si>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</si>
  <si>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</si>
  <si>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</si>
  <si>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</si>
  <si>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</si>
  <si>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</si>
  <si>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</si>
  <si>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</si>
  <si>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</si>
  <si>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</si>
  <si>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</si>
  <si>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</si>
  <si>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</si>
  <si>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</si>
  <si>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</si>
  <si>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</si>
  <si>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</si>
  <si>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</si>
  <si>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</si>
  <si>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</si>
  <si>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</si>
  <si>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</si>
  <si>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</si>
  <si>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</si>
  <si>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</si>
  <si>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</si>
  <si>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</si>
  <si>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</si>
  <si>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</si>
  <si>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</si>
  <si>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</si>
  <si>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</si>
  <si>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</si>
  <si>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</si>
  <si>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</si>
  <si>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</si>
  <si>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</si>
  <si>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</si>
  <si>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</si>
  <si>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</si>
  <si>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</si>
  <si>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</si>
  <si>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</si>
  <si>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</si>
  <si>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</si>
  <si>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</si>
  <si>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</si>
  <si>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</si>
  <si>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</si>
  <si>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</si>
  <si>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</si>
  <si>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</si>
  <si>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</si>
  <si>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</si>
  <si>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</si>
  <si>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</si>
  <si>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</si>
  <si>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</si>
  <si>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</si>
  <si>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</si>
  <si>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</si>
  <si>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</si>
  <si>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</si>
  <si>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</si>
  <si>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</si>
  <si>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</si>
  <si>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</si>
  <si>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</si>
  <si>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</si>
  <si>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</si>
  <si>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</si>
  <si>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</si>
  <si>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</si>
  <si>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</si>
  <si>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</si>
  <si>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</si>
  <si>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</si>
  <si>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</si>
  <si>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</si>
  <si>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</si>
  <si>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</si>
  <si>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</si>
  <si>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</si>
  <si>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</si>
  <si>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</si>
  <si>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</si>
  <si>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</si>
  <si>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</si>
  <si>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</si>
  <si>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</si>
  <si>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</si>
  <si>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</si>
  <si>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</si>
  <si>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</si>
  <si>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</si>
  <si>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</si>
  <si>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</si>
  <si>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</si>
  <si>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</si>
  <si>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</si>
  <si>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</si>
  <si>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</si>
  <si>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</si>
  <si>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</si>
  <si>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</si>
  <si>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</si>
  <si>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</si>
  <si>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</si>
  <si>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</si>
  <si>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</si>
  <si>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</si>
  <si>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</si>
  <si>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</si>
  <si>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</si>
  <si>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</si>
  <si>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</si>
  <si>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</si>
  <si>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</si>
  <si>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</si>
  <si>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</si>
  <si>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</si>
  <si>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</si>
  <si>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</si>
  <si>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</si>
  <si>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</si>
  <si>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</si>
  <si>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</si>
  <si>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</si>
  <si>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</si>
  <si>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</si>
  <si>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</si>
  <si>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</si>
  <si>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</si>
  <si>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</si>
  <si>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</si>
  <si>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</si>
  <si>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</si>
  <si>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</si>
  <si>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</si>
  <si>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</si>
  <si>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</si>
  <si>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</si>
  <si>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</si>
  <si>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</si>
  <si>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</si>
  <si>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</si>
  <si>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</si>
  <si>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</si>
  <si>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</si>
  <si>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</si>
  <si>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</si>
  <si>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</si>
  <si>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</si>
  <si>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</si>
  <si>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</si>
  <si>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</si>
  <si>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</si>
  <si>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</si>
  <si>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</si>
  <si>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</si>
  <si>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</si>
  <si>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</si>
  <si>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</si>
  <si>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</si>
  <si>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</si>
  <si>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</si>
  <si>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</si>
  <si>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</si>
  <si>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</si>
  <si>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</si>
  <si>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</si>
  <si>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</si>
  <si>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</si>
  <si>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</si>
  <si>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</si>
  <si>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</si>
  <si>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</si>
  <si>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</si>
  <si>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</si>
  <si>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</si>
  <si>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</si>
  <si>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</si>
  <si>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</si>
  <si>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</si>
  <si>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</si>
  <si>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</si>
  <si>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</si>
  <si>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</si>
  <si>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</si>
  <si>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</si>
  <si>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</si>
  <si>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</si>
  <si>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</si>
  <si>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</si>
  <si>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</si>
  <si>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</si>
  <si>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</si>
  <si>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</si>
  <si>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</si>
  <si>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</si>
  <si>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</si>
  <si>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</si>
  <si>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</si>
  <si>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</si>
  <si>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</si>
  <si>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</si>
  <si>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</si>
  <si>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</si>
  <si>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</si>
  <si>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</si>
  <si>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</si>
  <si>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</si>
  <si>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</si>
  <si>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</si>
  <si>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</si>
  <si>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</si>
  <si>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</si>
  <si>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</si>
  <si>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</si>
  <si>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</si>
  <si>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</si>
  <si>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</si>
  <si>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</si>
  <si>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</si>
  <si>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</si>
  <si>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</si>
  <si>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</si>
  <si>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</si>
  <si>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</si>
  <si>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</si>
  <si>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</si>
  <si>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</si>
  <si>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</si>
  <si>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</si>
  <si>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</si>
  <si>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</si>
  <si>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</si>
  <si>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</si>
  <si>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</si>
  <si>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</si>
  <si>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</si>
  <si>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</si>
  <si>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</si>
  <si>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</si>
  <si>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</si>
  <si>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</si>
  <si>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</si>
  <si>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</si>
  <si>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</si>
  <si>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</si>
  <si>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</si>
  <si>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</si>
  <si>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</si>
  <si>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</si>
  <si>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</si>
  <si>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</si>
  <si>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</si>
  <si>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</si>
  <si>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</si>
  <si>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</si>
  <si>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</si>
  <si>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</si>
  <si>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</si>
  <si>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</si>
  <si>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</si>
  <si>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</si>
  <si>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</si>
  <si>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</si>
  <si>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</si>
  <si>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</si>
  <si>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</si>
  <si>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</si>
  <si>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</si>
  <si>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</si>
  <si>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</si>
  <si>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</si>
  <si>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</si>
  <si>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</si>
  <si>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</si>
  <si>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</si>
  <si>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</si>
  <si>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</si>
  <si>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</si>
  <si>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</si>
  <si>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</si>
  <si>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</si>
  <si>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</si>
  <si>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</si>
  <si>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</si>
  <si>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</si>
  <si>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</si>
  <si>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</si>
  <si>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</si>
  <si>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</si>
  <si>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</si>
  <si>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</si>
  <si>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</si>
  <si>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</si>
  <si>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</si>
  <si>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</si>
  <si>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</si>
  <si>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</si>
  <si>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</si>
  <si>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</si>
  <si>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</si>
  <si>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</si>
  <si>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</si>
  <si>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</si>
  <si>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</si>
  <si>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</si>
  <si>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</si>
  <si>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</si>
  <si>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</si>
  <si>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</si>
  <si>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</si>
  <si>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</si>
  <si>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</si>
  <si>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</si>
  <si>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</si>
  <si>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</si>
  <si>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</si>
  <si>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</si>
  <si>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</si>
  <si>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</si>
  <si>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</si>
  <si>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</si>
  <si>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</si>
  <si>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</si>
  <si>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</si>
  <si>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</si>
  <si>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</si>
  <si>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</si>
  <si>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</si>
  <si>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</si>
  <si>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</si>
  <si>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</si>
  <si>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</si>
  <si>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</si>
  <si>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</si>
  <si>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</si>
  <si>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</si>
  <si>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</si>
  <si>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</si>
  <si>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</si>
  <si>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</si>
  <si>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</si>
  <si>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</si>
  <si>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</si>
  <si>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</si>
  <si>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</si>
  <si>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</si>
  <si>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</si>
  <si>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</si>
  <si>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</si>
  <si>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</si>
  <si>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</si>
  <si>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</si>
  <si>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</si>
  <si>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</si>
  <si>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</si>
  <si>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</si>
  <si>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</si>
  <si>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</si>
  <si>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</si>
  <si>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</si>
  <si>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</si>
  <si>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</si>
  <si>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</si>
  <si>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</si>
  <si>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</si>
  <si>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</si>
  <si>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</si>
  <si>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</si>
  <si>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</si>
  <si>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</si>
  <si>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</si>
  <si>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</si>
  <si>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</si>
  <si>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</si>
  <si>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</si>
  <si>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</si>
  <si>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</si>
  <si>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</si>
  <si>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</si>
  <si>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</si>
  <si>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</si>
  <si>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</si>
  <si>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</si>
  <si>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</si>
  <si>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</si>
  <si>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</si>
  <si>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</si>
  <si>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</si>
  <si>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</si>
  <si>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</si>
  <si>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</si>
  <si>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</si>
  <si>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</si>
  <si>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</si>
  <si>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</si>
  <si>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</si>
  <si>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</si>
  <si>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</si>
  <si>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</si>
  <si>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</si>
  <si>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</si>
  <si>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</si>
  <si>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</si>
  <si>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</si>
  <si>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</si>
  <si>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</si>
  <si>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</si>
  <si>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</si>
  <si>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</si>
  <si>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</si>
  <si>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</si>
  <si>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</si>
  <si>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</si>
  <si>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</si>
  <si>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</si>
  <si>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</si>
  <si>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</si>
  <si>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</si>
  <si>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</si>
  <si>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</si>
  <si>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</si>
  <si>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</si>
  <si>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</si>
  <si>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</si>
  <si>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</si>
  <si>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</si>
  <si>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</si>
  <si>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</si>
  <si>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</si>
  <si>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</si>
  <si>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</si>
  <si>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</si>
  <si>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</si>
  <si>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</si>
  <si>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</si>
  <si>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</si>
  <si>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</si>
  <si>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</si>
  <si>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</si>
  <si>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</si>
  <si>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</si>
  <si>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</si>
  <si>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</si>
  <si>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</si>
  <si>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</si>
  <si>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</si>
  <si>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</si>
  <si>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</si>
  <si>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</si>
  <si>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</si>
  <si>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</si>
  <si>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</si>
  <si>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</si>
  <si>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</si>
  <si>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</si>
  <si>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</si>
  <si>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</si>
  <si>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</si>
  <si>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</si>
  <si>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</si>
  <si>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</si>
  <si>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</si>
  <si>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</si>
  <si>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</si>
  <si>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</si>
  <si>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</si>
  <si>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</si>
  <si>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</si>
  <si>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</si>
  <si>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</si>
  <si>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</si>
  <si>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</si>
  <si>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</si>
  <si>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</si>
  <si>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</si>
  <si>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</si>
  <si>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</si>
  <si>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</si>
  <si>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</si>
  <si>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</si>
  <si>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</si>
  <si>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</si>
  <si>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</si>
  <si>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</si>
  <si>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</si>
  <si>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</si>
  <si>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</si>
  <si>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</si>
  <si>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</si>
  <si>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</si>
  <si>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</si>
  <si>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</si>
  <si>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</si>
  <si>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</si>
  <si>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</si>
  <si>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</si>
  <si>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</si>
  <si>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</si>
  <si>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</si>
  <si>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</si>
  <si>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</si>
  <si>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</si>
  <si>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</si>
  <si>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</si>
  <si>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</si>
  <si>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</si>
  <si>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</si>
  <si>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</si>
  <si>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</si>
  <si>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</si>
  <si>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</si>
  <si>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</si>
  <si>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</si>
  <si>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</si>
  <si>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</si>
  <si>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</si>
  <si>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</si>
  <si>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</si>
  <si>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</si>
  <si>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</si>
  <si>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</si>
  <si>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</si>
  <si>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</si>
  <si>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</si>
  <si>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</si>
  <si>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</si>
  <si>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</si>
  <si>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</si>
  <si>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</si>
  <si>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</si>
  <si>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</si>
  <si>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</si>
  <si>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</si>
  <si>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</si>
  <si>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</si>
  <si>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</si>
  <si>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</si>
  <si>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</si>
  <si>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</si>
  <si>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</si>
  <si>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</si>
  <si>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</si>
  <si>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</si>
  <si>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</si>
  <si>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</si>
  <si>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</si>
  <si>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</si>
  <si>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</si>
  <si>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</si>
  <si>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</si>
  <si>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</si>
  <si>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</si>
  <si>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</si>
  <si>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</si>
  <si>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</si>
  <si>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</si>
  <si>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</si>
  <si>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</si>
  <si>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</si>
  <si>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</si>
  <si>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</si>
  <si>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</si>
  <si>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</si>
  <si>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</si>
  <si>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</si>
  <si>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</si>
  <si>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</si>
  <si>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</si>
  <si>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</si>
  <si>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</si>
  <si>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</si>
  <si>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</si>
  <si>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</si>
  <si>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</si>
  <si>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</si>
  <si>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</si>
  <si>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</si>
  <si>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</si>
  <si>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</si>
  <si>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</si>
  <si>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</si>
  <si>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</si>
  <si>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</si>
  <si>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</si>
  <si>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</si>
  <si>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</si>
  <si>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</si>
  <si>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</si>
  <si>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</si>
  <si>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</si>
  <si>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</si>
  <si>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</si>
  <si>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</si>
  <si>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</si>
  <si>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</si>
  <si>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</si>
  <si>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</si>
  <si>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</si>
  <si>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</si>
  <si>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</si>
  <si>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</si>
  <si>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</si>
  <si>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</si>
  <si>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</si>
  <si>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</si>
  <si>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</si>
  <si>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</si>
  <si>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</si>
  <si>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</si>
  <si>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</si>
  <si>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</si>
  <si>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</si>
  <si>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</si>
  <si>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</si>
  <si>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</si>
  <si>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</si>
  <si>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</si>
  <si>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</si>
  <si>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</si>
  <si>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</si>
  <si>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</si>
  <si>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</si>
  <si>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</si>
  <si>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</si>
  <si>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</si>
  <si>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</si>
  <si>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</si>
  <si>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</si>
  <si>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</si>
  <si>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</si>
  <si>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</si>
  <si>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</si>
  <si>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</si>
  <si>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</si>
  <si>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</si>
  <si>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</si>
  <si>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</si>
  <si>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</si>
  <si>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</si>
  <si>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</si>
  <si>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</si>
  <si>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</si>
  <si>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</si>
  <si>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</si>
  <si>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</si>
  <si>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</si>
  <si>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</si>
  <si>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</si>
  <si>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</si>
  <si>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</si>
  <si>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</si>
  <si>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</si>
  <si>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</si>
  <si>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</si>
  <si>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</si>
  <si>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</si>
  <si>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</si>
  <si>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</si>
  <si>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</si>
  <si>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</si>
  <si>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</si>
  <si>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</si>
  <si>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</si>
  <si>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</si>
  <si>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</si>
  <si>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</si>
  <si>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</si>
  <si>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</si>
  <si>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</si>
  <si>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</si>
  <si>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</si>
  <si>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</si>
  <si>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</si>
  <si>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</si>
  <si>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</si>
  <si>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</si>
  <si>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</si>
  <si>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</si>
  <si>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</si>
  <si>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</si>
  <si>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</si>
  <si>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</si>
  <si>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</si>
  <si>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</si>
  <si>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</si>
  <si>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</si>
  <si>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</si>
  <si>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</si>
  <si>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</si>
  <si>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</si>
  <si>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</si>
  <si>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</si>
  <si>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</si>
  <si>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</si>
  <si>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</si>
  <si>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</si>
  <si>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</si>
  <si>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</si>
  <si>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</si>
  <si>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</si>
  <si>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</si>
  <si>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</si>
  <si>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</si>
  <si>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</si>
  <si>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</si>
  <si>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</si>
  <si>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</si>
  <si>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</si>
  <si>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</si>
  <si>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</si>
  <si>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</si>
  <si>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</si>
  <si>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</si>
  <si>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</si>
  <si>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</si>
  <si>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</si>
  <si>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</si>
  <si>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</si>
  <si>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</si>
  <si>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</si>
  <si>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</si>
  <si>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</si>
  <si>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</si>
  <si>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</si>
  <si>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</si>
  <si>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</si>
  <si>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</si>
  <si>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</si>
  <si>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</si>
  <si>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</si>
  <si>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</si>
  <si>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</si>
  <si>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</si>
  <si>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</si>
  <si>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</si>
  <si>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</si>
  <si>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</si>
  <si>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</si>
  <si>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</si>
  <si>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</si>
  <si>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</si>
  <si>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</si>
  <si>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</si>
  <si>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</si>
  <si>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</si>
  <si>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</si>
  <si>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</si>
  <si>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</si>
  <si>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</si>
  <si>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</si>
  <si>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</si>
  <si>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</si>
  <si>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</si>
  <si>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</si>
  <si>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</si>
  <si>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</si>
  <si>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</si>
  <si>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</si>
  <si>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</si>
  <si>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</si>
  <si>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</si>
  <si>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</si>
  <si>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</si>
  <si>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</si>
  <si>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</si>
  <si>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</si>
  <si>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</si>
  <si>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</si>
  <si>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</si>
  <si>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</si>
  <si>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</si>
  <si>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</si>
  <si>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</si>
  <si>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</si>
  <si>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</si>
  <si>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</si>
  <si>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</si>
  <si>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</si>
  <si>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</si>
  <si>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</si>
  <si>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</si>
  <si>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</si>
  <si>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</si>
  <si>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</si>
  <si>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</si>
  <si>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</si>
  <si>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</si>
  <si>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</si>
  <si>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</si>
  <si>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</si>
  <si>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</si>
  <si>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</si>
  <si>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</si>
  <si>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</si>
  <si>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</si>
  <si>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</si>
  <si>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</si>
  <si>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</si>
  <si>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</si>
  <si>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</si>
  <si>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</si>
  <si>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</si>
  <si>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</si>
  <si>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</si>
  <si>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</si>
  <si>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</si>
  <si>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</si>
  <si>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</si>
  <si>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</si>
  <si>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</si>
  <si>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</si>
  <si>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</si>
  <si>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</si>
  <si>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</si>
  <si>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</si>
  <si>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</si>
  <si>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</si>
  <si>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</si>
  <si>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</si>
  <si>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</si>
  <si>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</si>
  <si>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</si>
  <si>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</si>
  <si>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</si>
  <si>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</si>
  <si>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</si>
  <si>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</si>
  <si>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</si>
  <si>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</si>
  <si>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</si>
  <si>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</si>
  <si>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</si>
  <si>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</si>
  <si>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</si>
  <si>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</si>
  <si>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</si>
  <si>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</si>
  <si>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</si>
  <si>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</si>
  <si>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</si>
  <si>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</si>
  <si>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</si>
  <si>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</si>
  <si>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</si>
  <si>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</si>
  <si>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</si>
  <si>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</si>
  <si>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</si>
  <si>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</si>
  <si>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</si>
  <si>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</si>
  <si>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</si>
  <si>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</si>
  <si>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</si>
  <si>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</si>
  <si>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</si>
  <si>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</si>
  <si>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</si>
  <si>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</si>
  <si>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</si>
  <si>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</si>
  <si>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</si>
  <si>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</si>
  <si>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</si>
  <si>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</si>
  <si>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</si>
  <si>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</si>
  <si>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</si>
  <si>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</si>
  <si>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</si>
  <si>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</si>
  <si>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</si>
  <si>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</si>
  <si>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</si>
  <si>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</si>
  <si>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</si>
  <si>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</si>
  <si>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</si>
  <si>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</si>
  <si>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</si>
  <si>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</si>
  <si>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</si>
  <si>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</si>
  <si>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</si>
  <si>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</si>
  <si>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</si>
  <si>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</si>
  <si>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</si>
  <si>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</si>
  <si>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</si>
  <si>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</si>
  <si>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</si>
  <si>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</si>
  <si>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</si>
  <si>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</si>
  <si>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</si>
  <si>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</si>
  <si>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</si>
  <si>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</si>
  <si>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</si>
  <si>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</si>
  <si>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</si>
  <si>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</si>
  <si>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</si>
  <si>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</si>
  <si>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</si>
  <si>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</si>
  <si>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</si>
  <si>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</si>
  <si>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</si>
  <si>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</si>
  <si>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</si>
  <si>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</si>
  <si>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</si>
  <si>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</si>
  <si>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</si>
  <si>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</si>
  <si>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</si>
  <si>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</si>
  <si>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</si>
  <si>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</si>
  <si>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</si>
  <si>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</si>
  <si>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</si>
  <si>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</si>
  <si>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</si>
  <si>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</si>
  <si>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</si>
  <si>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</si>
  <si>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</si>
  <si>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</si>
  <si>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</si>
  <si>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</si>
  <si>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</si>
  <si>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</si>
  <si>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</si>
  <si>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</si>
  <si>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</si>
  <si>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</si>
  <si>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</si>
  <si>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</si>
  <si>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</si>
  <si>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</si>
  <si>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</si>
  <si>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</si>
  <si>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</si>
  <si>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</si>
  <si>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</si>
  <si>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</si>
  <si>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</si>
  <si>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</si>
  <si>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</si>
  <si>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</si>
  <si>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</si>
  <si>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</si>
  <si>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</si>
  <si>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</si>
  <si>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</si>
  <si>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</si>
  <si>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</si>
  <si>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</si>
  <si>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</si>
  <si>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</si>
  <si>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</si>
  <si>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</si>
  <si>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</si>
  <si>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</si>
  <si>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</si>
  <si>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</si>
  <si>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</si>
  <si>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</si>
  <si>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</si>
  <si>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</si>
  <si>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</si>
  <si>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</si>
  <si>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</si>
  <si>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</si>
  <si>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</si>
  <si>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</si>
  <si>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</si>
  <si>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</si>
  <si>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</si>
  <si>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</si>
  <si>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</si>
  <si>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</si>
  <si>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</si>
  <si>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</si>
  <si>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</si>
  <si>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</si>
  <si>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</si>
  <si>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</si>
  <si>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</si>
  <si>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</si>
  <si>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</si>
  <si>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</si>
  <si>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</si>
  <si>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</si>
  <si>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</si>
  <si>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</si>
  <si>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</si>
  <si>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</si>
  <si>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</si>
  <si>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</si>
  <si>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</si>
  <si>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</si>
  <si>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</si>
  <si>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</si>
  <si>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</si>
  <si>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</si>
  <si>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</si>
  <si>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</si>
  <si>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</si>
  <si>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</si>
  <si>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</si>
  <si>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</si>
  <si>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</si>
  <si>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</si>
  <si>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</si>
  <si>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</si>
  <si>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</si>
  <si>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</si>
  <si>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</si>
  <si>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</si>
  <si>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</si>
  <si>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</si>
  <si>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</si>
  <si>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</si>
  <si>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</si>
  <si>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</si>
  <si>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</si>
  <si>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</si>
  <si>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</si>
  <si>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</si>
  <si>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</si>
  <si>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</si>
  <si>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</si>
  <si>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</si>
  <si>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</si>
  <si>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</si>
  <si>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</si>
  <si>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</si>
  <si>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</si>
  <si>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</si>
  <si>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</si>
  <si>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</si>
  <si>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</si>
  <si>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</si>
  <si>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</si>
  <si>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</si>
  <si>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</si>
  <si>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</si>
  <si>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</si>
  <si>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</si>
  <si>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</si>
  <si>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</si>
  <si>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</si>
  <si>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</si>
  <si>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</si>
  <si>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</si>
  <si>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</si>
  <si>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</si>
  <si>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</si>
  <si>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</si>
  <si>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</si>
  <si>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</si>
  <si>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</si>
  <si>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</si>
  <si>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</si>
  <si>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</si>
  <si>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</si>
  <si>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</si>
  <si>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</si>
  <si>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</si>
  <si>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</si>
  <si>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</si>
  <si>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</si>
  <si>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</si>
  <si>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</si>
  <si>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</si>
  <si>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</si>
  <si>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</si>
  <si>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</si>
  <si>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</si>
  <si>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</si>
  <si>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</si>
  <si>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</si>
  <si>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</si>
  <si>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</si>
  <si>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</si>
  <si>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</si>
  <si>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</si>
  <si>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</si>
  <si>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</si>
  <si>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</si>
  <si>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</si>
  <si>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</si>
  <si>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</si>
  <si>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</si>
  <si>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</si>
  <si>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</si>
  <si>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</si>
  <si>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</si>
  <si>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</si>
  <si>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</si>
  <si>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</si>
  <si>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</si>
  <si>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</si>
  <si>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</si>
  <si>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</si>
  <si>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</si>
  <si>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</si>
  <si>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</si>
  <si>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</si>
  <si>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</si>
  <si>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</si>
  <si>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</si>
  <si>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</si>
  <si>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</si>
  <si>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</si>
  <si>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</si>
  <si>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</si>
  <si>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</si>
  <si>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</si>
  <si>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</si>
  <si>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</si>
  <si>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</si>
  <si>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</si>
  <si>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</si>
  <si>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</si>
  <si>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</si>
  <si>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</si>
  <si>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</si>
  <si>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</si>
  <si>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</si>
  <si>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</si>
  <si>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</si>
  <si>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</si>
  <si>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</si>
  <si>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</si>
  <si>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</si>
  <si>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</si>
  <si>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</si>
  <si>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</si>
  <si>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</si>
  <si>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</si>
  <si>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</si>
  <si>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</si>
  <si>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</si>
  <si>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</si>
  <si>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</si>
  <si>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</si>
  <si>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</si>
  <si>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</si>
  <si>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</si>
  <si>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</si>
  <si>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</si>
  <si>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</si>
  <si>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</si>
  <si>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</si>
  <si>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</si>
  <si>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</si>
  <si>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</si>
  <si>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</si>
  <si>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</si>
  <si>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</si>
  <si>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</si>
  <si>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</si>
  <si>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</si>
  <si>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</si>
  <si>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</si>
  <si>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</si>
  <si>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</si>
  <si>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</si>
  <si>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</si>
  <si>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</si>
  <si>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</si>
  <si>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</si>
  <si>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</si>
  <si>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</si>
  <si>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</si>
  <si>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</si>
  <si>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</si>
  <si>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</si>
  <si>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</si>
  <si>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</si>
  <si>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</si>
  <si>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</si>
  <si>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</si>
  <si>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</si>
  <si>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</si>
  <si>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</si>
  <si>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</si>
  <si>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</si>
  <si>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</si>
  <si>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</si>
  <si>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</si>
  <si>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</si>
  <si>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</si>
  <si>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</si>
  <si>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</si>
  <si>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</si>
  <si>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</si>
  <si>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</si>
  <si>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</si>
  <si>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</si>
  <si>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</si>
  <si>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</si>
  <si>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</si>
  <si>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</si>
  <si>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</si>
  <si>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</si>
  <si>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</si>
  <si>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</si>
  <si>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</si>
  <si>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</si>
  <si>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</si>
  <si>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</si>
  <si>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</si>
  <si>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</si>
  <si>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</si>
  <si>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</si>
  <si>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</si>
  <si>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</si>
  <si>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</si>
  <si>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</si>
  <si>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</si>
  <si>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</si>
  <si>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</si>
  <si>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</si>
  <si>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</si>
  <si>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</si>
  <si>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</si>
  <si>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</si>
  <si>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</si>
  <si>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</si>
  <si>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</si>
  <si>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</si>
  <si>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</si>
  <si>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</si>
  <si>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</si>
  <si>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</si>
  <si>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</si>
  <si>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</si>
  <si>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</si>
  <si>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</si>
  <si>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</si>
  <si>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</si>
  <si>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</si>
  <si>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</si>
  <si>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</si>
  <si>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</si>
  <si>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</si>
  <si>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</si>
  <si>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</si>
  <si>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</si>
  <si>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</si>
  <si>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</si>
  <si>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</si>
  <si>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</si>
  <si>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</si>
  <si>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</si>
  <si>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</si>
  <si>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</si>
  <si>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</si>
  <si>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</si>
  <si>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</si>
  <si>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</si>
  <si>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</si>
  <si>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</si>
  <si>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</si>
  <si>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</si>
  <si>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</si>
  <si>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</si>
  <si>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</si>
  <si>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</si>
  <si>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</si>
  <si>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</si>
  <si>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</si>
  <si>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</si>
  <si>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</si>
  <si>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</si>
  <si>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</si>
  <si>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</si>
  <si>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</si>
  <si>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</si>
  <si>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</si>
  <si>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</si>
  <si>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</si>
  <si>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</si>
  <si>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</si>
  <si>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</si>
  <si>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</si>
  <si>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</si>
  <si>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</si>
  <si>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</si>
  <si>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</si>
  <si>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</si>
  <si>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</si>
  <si>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</si>
  <si>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</si>
  <si>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</si>
  <si>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</si>
  <si>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</si>
  <si>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</si>
  <si>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</si>
  <si>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</si>
  <si>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</si>
  <si>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</si>
  <si>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</si>
  <si>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</si>
  <si>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</si>
  <si>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</si>
  <si>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</si>
  <si>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</si>
  <si>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</si>
  <si>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</si>
  <si>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</si>
  <si>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</si>
  <si>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</si>
  <si>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</si>
  <si>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</si>
  <si>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</si>
  <si>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</si>
  <si>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</si>
  <si>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</si>
  <si>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</si>
  <si>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</si>
  <si>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</si>
  <si>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</si>
  <si>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</si>
  <si>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</si>
  <si>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</si>
  <si>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</si>
  <si>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</si>
  <si>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</si>
  <si>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</si>
  <si>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</si>
  <si>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</si>
  <si>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</si>
  <si>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</si>
  <si>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</si>
  <si>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</si>
  <si>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</si>
  <si>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</si>
  <si>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</si>
  <si>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</si>
  <si>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</si>
  <si>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</si>
  <si>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</si>
  <si>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</si>
  <si>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</si>
  <si>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</si>
  <si>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</si>
  <si>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</si>
  <si>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</si>
  <si>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</si>
  <si>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</si>
  <si>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</si>
  <si>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</si>
  <si>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</si>
  <si>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</si>
  <si>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</si>
  <si>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</si>
  <si>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</si>
  <si>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</si>
  <si>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</si>
  <si>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</si>
  <si>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</si>
  <si>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</si>
  <si>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</si>
  <si>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</si>
  <si>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</si>
  <si>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</si>
  <si>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</si>
  <si>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</si>
  <si>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</si>
  <si>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</si>
  <si>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</si>
  <si>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</si>
  <si>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</si>
  <si>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</si>
  <si>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</si>
  <si>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</si>
  <si>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</si>
  <si>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</si>
  <si>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</si>
  <si>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</si>
  <si>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</si>
  <si>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</si>
  <si>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</si>
  <si>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</si>
  <si>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</si>
  <si>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</si>
  <si>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</si>
  <si>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</si>
  <si>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</si>
  <si>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</si>
  <si>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</si>
  <si>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</si>
  <si>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</si>
  <si>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</si>
  <si>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</si>
  <si>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</si>
  <si>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</si>
  <si>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</si>
  <si>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</si>
  <si>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</si>
  <si>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</si>
  <si>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</si>
  <si>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</si>
  <si>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</si>
  <si>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</si>
  <si>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</si>
  <si>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</si>
  <si>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</si>
  <si>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</si>
  <si>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</si>
  <si>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</si>
  <si>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</si>
  <si>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</si>
  <si>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</si>
  <si>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</si>
  <si>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</si>
  <si>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</si>
  <si>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</si>
  <si>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</si>
  <si>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</si>
  <si>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</si>
  <si>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</si>
  <si>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</si>
  <si>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</si>
  <si>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</si>
  <si>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</si>
  <si>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</si>
  <si>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</si>
  <si>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</si>
  <si>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</si>
  <si>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</si>
  <si>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</si>
  <si>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</si>
  <si>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</si>
  <si>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</si>
  <si>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</si>
  <si>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</si>
  <si>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</si>
  <si>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</si>
  <si>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</si>
  <si>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</si>
  <si>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</si>
  <si>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</si>
  <si>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</si>
  <si>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</si>
  <si>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</si>
  <si>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</si>
  <si>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</si>
  <si>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</si>
  <si>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</si>
  <si>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</si>
  <si>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</si>
  <si>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</si>
  <si>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</si>
  <si>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</si>
  <si>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</si>
  <si>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</si>
  <si>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</si>
  <si>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</si>
  <si>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</si>
  <si>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</si>
  <si>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</si>
  <si>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</si>
  <si>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</si>
  <si>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</si>
  <si>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</si>
  <si>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</si>
  <si>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</si>
  <si>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</si>
  <si>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</si>
  <si>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</si>
  <si>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</si>
  <si>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</si>
  <si>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</si>
  <si>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</si>
  <si>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</si>
  <si>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</si>
  <si>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</si>
  <si>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</si>
  <si>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</si>
  <si>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</si>
  <si>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</si>
  <si>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</si>
  <si>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</si>
  <si>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</si>
  <si>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</si>
  <si>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</si>
  <si>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</si>
  <si>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</si>
  <si>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</si>
  <si>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</si>
  <si>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</si>
  <si>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</si>
  <si>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</si>
  <si>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</si>
  <si>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</si>
  <si>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</si>
  <si>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</si>
  <si>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</si>
  <si>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</si>
  <si>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</si>
  <si>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</si>
  <si>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</si>
  <si>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</si>
  <si>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</si>
  <si>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</si>
  <si>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</si>
  <si>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</si>
  <si>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</si>
  <si>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</si>
  <si>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</si>
  <si>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</si>
  <si>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</si>
  <si>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</si>
  <si>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</si>
  <si>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</si>
  <si>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</si>
  <si>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</si>
  <si>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</si>
  <si>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</si>
  <si>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</si>
  <si>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</si>
  <si>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</si>
  <si>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</si>
  <si>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</si>
  <si>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</si>
  <si>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</si>
  <si>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</si>
  <si>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</si>
  <si>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</si>
  <si>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</si>
  <si>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</si>
  <si>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</si>
  <si>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</si>
  <si>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</si>
  <si>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</si>
  <si>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</si>
  <si>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</si>
  <si>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</si>
  <si>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</si>
  <si>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</si>
  <si>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</si>
  <si>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</si>
  <si>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</si>
  <si>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</si>
  <si>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</si>
  <si>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</si>
  <si>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</si>
  <si>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</si>
  <si>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</si>
  <si>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</si>
  <si>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</si>
  <si>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</si>
  <si>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</si>
  <si>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</si>
  <si>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</si>
  <si>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</si>
  <si>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</si>
  <si>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</si>
  <si>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</si>
  <si>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</si>
  <si>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</si>
  <si>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</si>
  <si>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</si>
  <si>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</si>
  <si>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</si>
  <si>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</si>
  <si>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</si>
  <si>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</si>
  <si>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</si>
  <si>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</si>
  <si>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</si>
  <si>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</si>
  <si>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</si>
  <si>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</si>
  <si>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</si>
  <si>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</si>
  <si>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</si>
  <si>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</si>
  <si>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</si>
  <si>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</si>
  <si>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</si>
  <si>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</si>
  <si>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</si>
  <si>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</si>
  <si>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</si>
  <si>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</si>
  <si>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</si>
  <si>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</si>
  <si>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</si>
  <si>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</si>
  <si>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</si>
  <si>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</si>
  <si>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</si>
  <si>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</si>
  <si>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</si>
  <si>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</si>
  <si>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</si>
  <si>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</si>
  <si>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</si>
  <si>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</si>
  <si>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</si>
  <si>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</si>
  <si>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</si>
  <si>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</si>
  <si>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</si>
  <si>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</si>
  <si>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</si>
  <si>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</si>
  <si>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</si>
  <si>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</si>
  <si>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</si>
  <si>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</si>
  <si>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</si>
  <si>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</si>
  <si>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</si>
  <si>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</si>
  <si>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</si>
  <si>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</si>
  <si>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</si>
  <si>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</si>
  <si>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</si>
  <si>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</si>
  <si>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</si>
  <si>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</si>
  <si>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</si>
  <si>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</si>
  <si>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</si>
  <si>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</si>
  <si>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</si>
  <si>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</si>
  <si>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</si>
  <si>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</si>
  <si>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</si>
  <si>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</si>
  <si>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</si>
  <si>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</si>
  <si>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</si>
  <si>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</si>
  <si>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</si>
  <si>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</si>
  <si>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</si>
  <si>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</si>
  <si>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</si>
  <si>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</si>
  <si>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</si>
  <si>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</si>
  <si>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</si>
  <si>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</si>
  <si>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</si>
  <si>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</si>
  <si>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</si>
  <si>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</si>
  <si>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</si>
  <si>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</si>
  <si>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</si>
  <si>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</si>
  <si>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</si>
  <si>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</si>
  <si>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</si>
  <si>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</si>
  <si>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</si>
  <si>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</si>
  <si>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</si>
  <si>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</si>
  <si>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</si>
  <si>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</si>
  <si>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</si>
  <si>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</si>
  <si>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</si>
  <si>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</si>
  <si>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</si>
  <si>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</si>
  <si>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</si>
  <si>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</si>
  <si>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</si>
  <si>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</si>
  <si>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</si>
  <si>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</si>
  <si>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</si>
  <si>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</si>
  <si>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</si>
  <si>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</si>
  <si>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</si>
  <si>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</si>
  <si>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</si>
  <si>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</si>
  <si>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</si>
  <si>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</si>
  <si>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</si>
  <si>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</si>
  <si>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</si>
  <si>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</si>
  <si>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</si>
  <si>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</si>
  <si>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</si>
  <si>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</si>
  <si>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</si>
  <si>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</si>
  <si>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</si>
  <si>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</si>
  <si>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</si>
  <si>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</si>
  <si>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</si>
  <si>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</si>
  <si>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</si>
  <si>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</si>
  <si>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</si>
  <si>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</si>
  <si>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</si>
  <si>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</si>
  <si>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</si>
  <si>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</si>
  <si>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</si>
  <si>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</si>
  <si>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</si>
  <si>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</si>
  <si>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</si>
  <si>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</si>
  <si>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</si>
  <si>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</si>
  <si>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</si>
  <si>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</si>
  <si>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</si>
  <si>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</si>
  <si>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</si>
  <si>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</si>
  <si>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</si>
  <si>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</si>
  <si>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</si>
  <si>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</si>
  <si>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</si>
  <si>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</si>
  <si>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</si>
  <si>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</si>
  <si>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</si>
  <si>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</si>
  <si>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</si>
  <si>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</si>
  <si>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</si>
  <si>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</si>
  <si>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</si>
  <si>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</si>
  <si>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</si>
  <si>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</si>
  <si>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</si>
  <si>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</si>
  <si>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</si>
  <si>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</si>
  <si>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</si>
  <si>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</si>
  <si>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</si>
  <si>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</si>
  <si>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</si>
  <si>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</si>
  <si>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</si>
  <si>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</si>
  <si>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</si>
  <si>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</si>
  <si>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</si>
  <si>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</si>
  <si>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</si>
  <si>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</si>
  <si>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</si>
  <si>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</si>
  <si>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</si>
  <si>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</si>
  <si>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</si>
  <si>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</si>
  <si>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</si>
  <si>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</si>
  <si>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</si>
  <si>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</si>
  <si>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</si>
  <si>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</si>
  <si>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</si>
  <si>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</si>
  <si>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</si>
  <si>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</si>
  <si>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</si>
  <si>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</si>
  <si>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</si>
  <si>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</si>
  <si>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</si>
  <si>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</si>
  <si>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</si>
  <si>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</si>
  <si>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</si>
  <si>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</si>
  <si>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</si>
  <si>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</si>
  <si>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</si>
  <si>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</si>
  <si>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</si>
  <si>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</si>
  <si>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</si>
  <si>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</si>
  <si>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</si>
  <si>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</si>
  <si>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</si>
  <si>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</si>
  <si>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</si>
  <si>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</si>
  <si>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</si>
  <si>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</si>
  <si>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</si>
  <si>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</si>
  <si>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</si>
  <si>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</si>
  <si>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</si>
  <si>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</si>
  <si>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</si>
  <si>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</si>
  <si>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</si>
  <si>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</si>
  <si>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</si>
  <si>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</si>
  <si>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</si>
  <si>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</si>
  <si>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</si>
  <si>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</si>
  <si>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</si>
  <si>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</si>
  <si>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</si>
  <si>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</si>
  <si>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</si>
  <si>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</si>
  <si>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</si>
  <si>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</si>
  <si>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</si>
  <si>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</si>
  <si>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</si>
  <si>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</si>
  <si>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</si>
  <si>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</si>
  <si>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</si>
  <si>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</si>
  <si>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</si>
  <si>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</si>
  <si>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</si>
  <si>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</si>
  <si>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</si>
  <si>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</si>
  <si>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</si>
  <si>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</si>
  <si>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</si>
  <si>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</si>
  <si>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</si>
  <si>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</si>
  <si>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</si>
  <si>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</si>
  <si>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</si>
  <si>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</si>
  <si>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</si>
  <si>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</si>
  <si>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</si>
  <si>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</si>
  <si>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</si>
  <si>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</si>
  <si>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</si>
  <si>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</si>
  <si>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</si>
  <si>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</si>
  <si>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</si>
  <si>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</si>
  <si>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</si>
  <si>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</si>
  <si>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</si>
  <si>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</si>
  <si>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</si>
  <si>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</si>
  <si>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</si>
  <si>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</si>
  <si>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</si>
  <si>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</si>
  <si>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</si>
  <si>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</si>
  <si>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</si>
  <si>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</si>
  <si>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</si>
  <si>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</si>
  <si>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</si>
  <si>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</si>
  <si>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</si>
  <si>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</si>
  <si>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</si>
  <si>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</si>
  <si>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</si>
  <si>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</si>
  <si>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</si>
  <si>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</si>
  <si>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</si>
  <si>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</si>
  <si>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</si>
  <si>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</si>
  <si>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</si>
  <si>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</si>
  <si>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</si>
  <si>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</si>
  <si>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</si>
  <si>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</si>
  <si>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</si>
  <si>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</si>
  <si>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</si>
  <si>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</si>
  <si>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</si>
  <si>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</si>
  <si>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</si>
  <si>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</si>
  <si>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</si>
  <si>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</si>
  <si>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</si>
  <si>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</si>
  <si>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</si>
  <si>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</si>
  <si>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</si>
  <si>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</si>
  <si>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</si>
  <si>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</si>
  <si>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</si>
  <si>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</si>
  <si>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</si>
  <si>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</si>
  <si>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</si>
  <si>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</si>
  <si>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</si>
  <si>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</si>
  <si>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</si>
  <si>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</si>
  <si>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</si>
  <si>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</si>
  <si>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</si>
  <si>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</si>
  <si>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</si>
  <si>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</si>
  <si>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</si>
  <si>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</si>
  <si>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</si>
  <si>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</si>
  <si>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</si>
  <si>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</si>
  <si>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</si>
  <si>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</si>
  <si>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</si>
  <si>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</si>
  <si>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</si>
  <si>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</si>
  <si>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</si>
  <si>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</si>
  <si>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</si>
  <si>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</si>
  <si>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</si>
  <si>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</si>
  <si>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</si>
  <si>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</si>
  <si>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</si>
  <si>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</si>
  <si>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</si>
  <si>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</si>
  <si>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</si>
  <si>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</si>
  <si>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</si>
  <si>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</si>
  <si>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</si>
  <si>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</si>
  <si>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</si>
  <si>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</si>
  <si>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</si>
  <si>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</si>
  <si>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</si>
  <si>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</si>
  <si>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</si>
  <si>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</si>
  <si>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</si>
  <si>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</si>
  <si>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</si>
  <si>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</si>
  <si>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</si>
  <si>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</si>
  <si>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</si>
  <si>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</si>
  <si>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</si>
  <si>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</si>
  <si>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</si>
  <si>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</si>
  <si>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</si>
  <si>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</si>
  <si>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</si>
  <si>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</si>
  <si>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</si>
  <si>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</si>
  <si>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</si>
  <si>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</si>
  <si>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</si>
  <si>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</si>
  <si>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</si>
  <si>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</si>
  <si>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</si>
  <si>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</si>
  <si>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</si>
  <si>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</si>
  <si>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</si>
  <si>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</si>
  <si>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</si>
  <si>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</si>
  <si>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</si>
  <si>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</si>
  <si>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</si>
  <si>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</si>
  <si>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</si>
  <si>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</si>
  <si>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</si>
  <si>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</si>
  <si>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</si>
  <si>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</si>
  <si>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</si>
  <si>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</si>
  <si>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</si>
  <si>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</si>
  <si>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</si>
  <si>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</si>
  <si>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</si>
  <si>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</si>
  <si>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</si>
  <si>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</si>
  <si>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</si>
  <si>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</si>
  <si>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</si>
  <si>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</si>
  <si>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</si>
  <si>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</si>
  <si>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</si>
  <si>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</si>
  <si>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</si>
  <si>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</si>
  <si>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</si>
  <si>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</si>
  <si>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</si>
  <si>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</si>
  <si>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</si>
  <si>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</si>
  <si>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</si>
  <si>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</si>
  <si>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</si>
  <si>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</si>
  <si>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</si>
  <si>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</si>
  <si>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</si>
  <si>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</si>
  <si>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</si>
  <si>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</si>
  <si>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</si>
  <si>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</si>
  <si>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</si>
  <si>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</si>
  <si>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</si>
  <si>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</si>
  <si>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</si>
  <si>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</si>
  <si>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</si>
  <si>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</si>
  <si>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</si>
  <si>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</si>
  <si>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</si>
  <si>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</si>
  <si>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</si>
  <si>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</si>
  <si>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</si>
  <si>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</si>
  <si>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</si>
  <si>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</si>
  <si>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</si>
  <si>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</si>
  <si>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</si>
  <si>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</si>
  <si>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</si>
  <si>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</si>
  <si>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</si>
  <si>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</si>
  <si>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</si>
  <si>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</si>
  <si>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</si>
  <si>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</si>
  <si>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</si>
  <si>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</si>
  <si>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</si>
  <si>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</si>
  <si>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</si>
  <si>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</si>
  <si>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</si>
  <si>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</si>
  <si>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</si>
  <si>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</si>
  <si>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</si>
  <si>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</si>
  <si>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</si>
  <si>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</si>
  <si>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</si>
  <si>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</si>
  <si>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</si>
  <si>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</si>
  <si>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</si>
  <si>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</si>
  <si>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</si>
  <si>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</si>
  <si>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</si>
  <si>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</si>
  <si>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</si>
  <si>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</si>
  <si>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</si>
  <si>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</si>
  <si>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</si>
  <si>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</si>
  <si>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</si>
  <si>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</si>
  <si>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</si>
  <si>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</si>
  <si>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</si>
  <si>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</si>
  <si>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</si>
  <si>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</si>
  <si>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</si>
  <si>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</si>
  <si>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</si>
  <si>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</si>
  <si>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</si>
  <si>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</si>
  <si>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</si>
  <si>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</si>
  <si>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</si>
  <si>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</si>
  <si>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</si>
  <si>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</si>
  <si>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</si>
  <si>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</si>
  <si>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</si>
  <si>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</si>
  <si>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</si>
  <si>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</si>
  <si>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</si>
  <si>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</si>
  <si>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</si>
  <si>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</si>
  <si>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</si>
  <si>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</si>
  <si>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</si>
  <si>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</si>
  <si>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</si>
  <si>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</si>
  <si>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</si>
  <si>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</si>
  <si>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</si>
  <si>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</si>
  <si>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</si>
  <si>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</si>
  <si>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</si>
  <si>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</si>
  <si>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</si>
  <si>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</si>
  <si>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</si>
  <si>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</si>
  <si>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</si>
  <si>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</si>
  <si>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</si>
  <si>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</si>
  <si>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</si>
  <si>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</si>
  <si>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</si>
  <si>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</si>
  <si>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</si>
  <si>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</si>
  <si>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</si>
  <si>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</si>
  <si>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</si>
  <si>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</si>
  <si>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</si>
  <si>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</si>
  <si>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</si>
  <si>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</si>
  <si>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</si>
  <si>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</si>
  <si>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</si>
  <si>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</si>
  <si>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</si>
  <si>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</si>
  <si>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</si>
  <si>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</si>
  <si>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</si>
  <si>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</si>
  <si>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</si>
  <si>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</si>
  <si>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</si>
  <si>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</si>
  <si>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</si>
  <si>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</si>
  <si>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</si>
  <si>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</si>
  <si>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</si>
  <si>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</si>
  <si>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</si>
  <si>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</si>
  <si>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</si>
  <si>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</si>
  <si>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</si>
  <si>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</si>
  <si>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</si>
  <si>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</si>
  <si>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</si>
  <si>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</si>
  <si>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</si>
  <si>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</si>
  <si>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</si>
  <si>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</si>
  <si>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</si>
  <si>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</si>
  <si>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</si>
  <si>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</si>
  <si>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</si>
  <si>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</si>
  <si>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</si>
  <si>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</si>
  <si>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</si>
  <si>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</si>
  <si>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</si>
  <si>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</si>
  <si>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</si>
  <si>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</si>
  <si>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</si>
  <si>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</si>
  <si>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</si>
  <si>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</si>
  <si>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</si>
  <si>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</si>
  <si>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</si>
  <si>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</si>
  <si>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</si>
  <si>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</si>
  <si>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</si>
  <si>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</si>
  <si>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</si>
  <si>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</si>
  <si>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</si>
  <si>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</si>
  <si>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</si>
  <si>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</si>
  <si>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</si>
  <si>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</si>
  <si>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</si>
  <si>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</si>
  <si>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</si>
  <si>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</si>
  <si>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</si>
  <si>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</si>
  <si>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</si>
  <si>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</si>
  <si>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</si>
  <si>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</si>
  <si>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</si>
  <si>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</si>
  <si>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</si>
  <si>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</si>
  <si>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</si>
  <si>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</si>
  <si>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</si>
  <si>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</si>
  <si>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</si>
  <si>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</si>
  <si>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</si>
  <si>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</si>
  <si>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</si>
  <si>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</si>
  <si>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</si>
  <si>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</si>
  <si>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</si>
  <si>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</si>
  <si>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</si>
  <si>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</si>
  <si>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</si>
  <si>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</si>
  <si>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</si>
  <si>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</si>
  <si>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</si>
  <si>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</si>
  <si>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</si>
  <si>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</si>
  <si>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</si>
  <si>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</si>
  <si>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</si>
  <si>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</si>
  <si>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</si>
  <si>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</si>
  <si>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</si>
  <si>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</si>
  <si>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</si>
  <si>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</si>
  <si>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</si>
  <si>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</si>
  <si>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</si>
  <si>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</si>
  <si>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</si>
  <si>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</si>
  <si>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</si>
  <si>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</si>
  <si>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</si>
  <si>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</si>
  <si>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</si>
  <si>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</si>
  <si>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</si>
  <si>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</si>
  <si>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</si>
  <si>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</si>
  <si>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</si>
  <si>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</si>
  <si>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</si>
  <si>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</si>
  <si>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</si>
  <si>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</si>
  <si>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</si>
  <si>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</si>
  <si>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</si>
  <si>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</si>
  <si>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</si>
  <si>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</si>
  <si>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</si>
  <si>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</si>
  <si>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</si>
  <si>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</si>
  <si>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</si>
  <si>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</si>
  <si>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</si>
  <si>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</si>
  <si>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</si>
  <si>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</si>
  <si>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</si>
  <si>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</si>
  <si>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</si>
  <si>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</si>
  <si>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</si>
  <si>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</si>
  <si>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</si>
  <si>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</si>
  <si>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</si>
  <si>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</si>
  <si>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</si>
  <si>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</si>
  <si>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</si>
  <si>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</si>
  <si>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</si>
  <si>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</si>
  <si>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</si>
  <si>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</si>
  <si>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</si>
  <si>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</si>
  <si>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</si>
  <si>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</si>
  <si>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</si>
  <si>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</si>
  <si>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</si>
  <si>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</si>
  <si>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</si>
  <si>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</si>
  <si>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</si>
  <si>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</si>
  <si>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</si>
  <si>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</si>
  <si>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</si>
  <si>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</si>
  <si>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</si>
  <si>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</si>
  <si>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</si>
  <si>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</si>
  <si>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</si>
  <si>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</si>
  <si>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</si>
  <si>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</si>
  <si>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</si>
  <si>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</si>
  <si>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</si>
  <si>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</si>
  <si>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</si>
  <si>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</si>
  <si>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</si>
  <si>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</si>
  <si>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</si>
  <si>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</si>
  <si>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</si>
  <si>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</si>
  <si>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</si>
  <si>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</si>
  <si>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</si>
  <si>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</si>
  <si>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</si>
  <si>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</si>
  <si>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</si>
  <si>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</si>
  <si>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</si>
  <si>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</si>
  <si>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</si>
  <si>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</si>
  <si>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</si>
  <si>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</si>
  <si>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</si>
  <si>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</si>
  <si>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</si>
  <si>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</si>
  <si>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</si>
  <si>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</si>
  <si>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</si>
  <si>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</si>
  <si>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</si>
  <si>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</si>
  <si>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</si>
  <si>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</si>
  <si>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</si>
  <si>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</si>
  <si>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</si>
  <si>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</si>
  <si>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</si>
  <si>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</si>
  <si>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</si>
  <si>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</si>
  <si>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</si>
  <si>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</si>
  <si>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</si>
  <si>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</si>
  <si>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</si>
  <si>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</si>
  <si>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</si>
  <si>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</si>
  <si>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</si>
  <si>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</si>
  <si>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</si>
  <si>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</si>
  <si>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</si>
  <si>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</si>
  <si>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</si>
  <si>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</si>
  <si>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</si>
  <si>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</si>
  <si>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</si>
  <si>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</si>
  <si>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</si>
  <si>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</si>
  <si>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</si>
  <si>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</si>
  <si>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</si>
  <si>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</si>
  <si>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</si>
  <si>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</si>
  <si>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</si>
  <si>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</si>
  <si>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</si>
  <si>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</si>
  <si>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</si>
  <si>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</si>
  <si>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</si>
  <si>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</si>
  <si>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</si>
  <si>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</si>
  <si>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</si>
  <si>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</si>
  <si>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</si>
  <si>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</si>
  <si>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</si>
  <si>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</si>
  <si>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</si>
  <si>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</si>
  <si>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</si>
  <si>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</si>
  <si>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</si>
  <si>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</si>
  <si>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</si>
  <si>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</si>
  <si>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</si>
  <si>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</si>
  <si>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</si>
  <si>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</si>
  <si>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</si>
  <si>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</si>
  <si>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</si>
  <si>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</si>
  <si>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</si>
  <si>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</si>
  <si>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</si>
  <si>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</si>
  <si>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</si>
  <si>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</si>
  <si>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</si>
  <si>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</si>
  <si>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</si>
  <si>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</si>
  <si>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</si>
  <si>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</si>
  <si>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</si>
  <si>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</si>
  <si>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</si>
  <si>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</si>
  <si>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</si>
  <si>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</si>
  <si>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</si>
  <si>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</si>
  <si>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</si>
  <si>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</si>
  <si>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</si>
  <si>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</si>
  <si>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</si>
  <si>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</si>
  <si>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</si>
  <si>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</si>
  <si>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</si>
  <si>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</si>
  <si>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</si>
  <si>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</si>
  <si>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</si>
  <si>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</si>
  <si>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</si>
  <si>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</si>
  <si>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</si>
  <si>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</si>
  <si>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</si>
  <si>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</si>
  <si>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</si>
  <si>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</si>
  <si>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</si>
  <si>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</si>
  <si>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</si>
  <si>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</si>
  <si>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</si>
  <si>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</si>
  <si>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</si>
  <si>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</si>
  <si>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</si>
  <si>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</si>
  <si>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</si>
  <si>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</si>
  <si>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</si>
  <si>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</si>
  <si>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</si>
  <si>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</si>
  <si>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</si>
  <si>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</si>
  <si>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</si>
  <si>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</si>
  <si>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</si>
  <si>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</si>
  <si>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</si>
  <si>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</si>
  <si>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</si>
  <si>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</si>
  <si>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</si>
  <si>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</si>
  <si>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</si>
  <si>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</si>
  <si>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</si>
  <si>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</si>
  <si>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</si>
  <si>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</si>
  <si>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</si>
  <si>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</si>
  <si>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</si>
  <si>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</si>
  <si>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</si>
  <si>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</si>
  <si>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</si>
  <si>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</si>
  <si>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</si>
  <si>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</si>
  <si>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</si>
  <si>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</si>
  <si>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</si>
  <si>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</si>
  <si>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</si>
  <si>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</si>
  <si>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</si>
  <si>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</si>
  <si>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</si>
  <si>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</si>
  <si>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</si>
  <si>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</si>
  <si>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</si>
  <si>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</si>
  <si>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</si>
  <si>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</si>
  <si>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</si>
  <si>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</si>
  <si>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</si>
  <si>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</si>
  <si>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</si>
  <si>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</si>
  <si>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</si>
  <si>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</si>
  <si>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</si>
  <si>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</si>
  <si>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</si>
  <si>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</si>
  <si>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</si>
  <si>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</si>
  <si>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</si>
  <si>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</si>
  <si>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</si>
  <si>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</si>
  <si>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</si>
  <si>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</si>
  <si>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</si>
  <si>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</si>
  <si>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</si>
  <si>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</si>
  <si>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</si>
  <si>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</si>
  <si>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</si>
  <si>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</si>
  <si>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</si>
  <si>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</si>
  <si>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</si>
  <si>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</si>
  <si>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</si>
  <si>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</si>
  <si>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</si>
  <si>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</si>
  <si>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</si>
  <si>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</si>
  <si>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</si>
  <si>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</si>
  <si>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</si>
  <si>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</si>
  <si>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</si>
  <si>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</si>
  <si>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</si>
  <si>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</si>
  <si>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</si>
  <si>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</si>
  <si>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</si>
  <si>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</si>
  <si>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</si>
  <si>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</si>
  <si>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</si>
  <si>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</si>
  <si>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</si>
  <si>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</si>
  <si>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</si>
  <si>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</si>
  <si>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</si>
  <si>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</si>
  <si>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</si>
  <si>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</si>
  <si>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</si>
  <si>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</si>
  <si>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</si>
  <si>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</si>
  <si>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</si>
  <si>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</si>
  <si>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</si>
  <si>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</si>
  <si>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</si>
  <si>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</si>
  <si>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</si>
  <si>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</si>
  <si>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</si>
  <si>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</si>
  <si>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</si>
  <si>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</si>
  <si>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</si>
  <si>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</si>
  <si>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</si>
  <si>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</si>
  <si>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</si>
  <si>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</si>
  <si>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</si>
  <si>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</si>
  <si>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</si>
  <si>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</si>
  <si>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</si>
  <si>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</si>
  <si>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</si>
  <si>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</si>
  <si>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</si>
  <si>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</si>
  <si>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</si>
  <si>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</si>
  <si>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</si>
  <si>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</si>
  <si>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</si>
  <si>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</si>
  <si>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</si>
  <si>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</si>
  <si>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</si>
  <si>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</si>
  <si>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</si>
  <si>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</si>
  <si>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</si>
  <si>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</si>
  <si>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</si>
  <si>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</si>
  <si>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</si>
  <si>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</si>
  <si>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</si>
  <si>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</si>
  <si>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</si>
  <si>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</si>
  <si>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</si>
  <si>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</si>
  <si>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</si>
  <si>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</si>
  <si>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</si>
  <si>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</si>
  <si>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</si>
  <si>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</si>
  <si>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</si>
  <si>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</si>
  <si>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</si>
  <si>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</si>
  <si>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</si>
  <si>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</si>
  <si>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</si>
  <si>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</si>
  <si>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</si>
  <si>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</si>
  <si>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</si>
  <si>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</si>
  <si>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</si>
  <si>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</si>
  <si>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</si>
  <si>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</si>
  <si>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</si>
  <si>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</si>
  <si>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</si>
  <si>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</si>
  <si>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</si>
  <si>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</si>
  <si>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</si>
  <si>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</si>
  <si>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</si>
  <si>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</si>
  <si>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</si>
  <si>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</si>
  <si>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</si>
  <si>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</si>
  <si>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</si>
  <si>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</si>
  <si>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</si>
  <si>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</si>
  <si>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</si>
  <si>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</si>
  <si>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</si>
  <si>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</si>
  <si>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</si>
  <si>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</si>
  <si>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</si>
  <si>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</si>
  <si>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</si>
  <si>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</si>
  <si>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</si>
  <si>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</si>
  <si>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</si>
  <si>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</si>
  <si>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</si>
  <si>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</si>
  <si>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</si>
  <si>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</si>
  <si>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</si>
  <si>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</si>
  <si>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</si>
  <si>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</si>
  <si>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</si>
  <si>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</si>
  <si>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</si>
  <si>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</si>
  <si>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</si>
  <si>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</si>
  <si>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</si>
  <si>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</si>
  <si>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</si>
  <si>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</si>
  <si>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</si>
  <si>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</si>
  <si>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</si>
  <si>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</si>
  <si>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</si>
  <si>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</si>
  <si>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</si>
  <si>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</si>
  <si>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</si>
  <si>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</si>
  <si>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</si>
  <si>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</si>
  <si>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</si>
  <si>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</si>
  <si>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</si>
  <si>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</si>
  <si>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</si>
  <si>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</si>
  <si>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</si>
  <si>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</si>
  <si>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</si>
  <si>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</si>
  <si>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</si>
  <si>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</si>
  <si>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</si>
  <si>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</si>
  <si>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</si>
  <si>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</si>
  <si>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</si>
  <si>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</si>
  <si>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</si>
  <si>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</si>
  <si>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</si>
  <si>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</si>
  <si>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</si>
  <si>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</si>
  <si>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</si>
  <si>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</si>
  <si>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</si>
  <si>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</si>
  <si>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</si>
  <si>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</si>
  <si>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</si>
  <si>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</si>
  <si>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</si>
  <si>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</si>
  <si>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</si>
  <si>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</si>
  <si>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</si>
  <si>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</si>
  <si>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</si>
  <si>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</si>
  <si>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</si>
  <si>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</si>
  <si>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</si>
  <si>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</si>
  <si>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</si>
  <si>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</si>
  <si>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</si>
  <si>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</si>
  <si>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</si>
  <si>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</si>
  <si>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</si>
  <si>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</si>
  <si>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</si>
  <si>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</si>
  <si>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</si>
  <si>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</si>
  <si>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</si>
  <si>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</si>
  <si>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</si>
  <si>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</si>
  <si>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</si>
  <si>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</si>
  <si>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</si>
  <si>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</si>
  <si>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</si>
  <si>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</si>
  <si>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</si>
  <si>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</si>
  <si>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</si>
  <si>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</si>
  <si>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</si>
  <si>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</si>
  <si>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</si>
  <si>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</si>
  <si>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</si>
  <si>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</si>
  <si>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</si>
  <si>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</si>
  <si>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</si>
  <si>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</si>
  <si>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</si>
  <si>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</si>
  <si>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</si>
  <si>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</si>
  <si>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</si>
  <si>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</si>
  <si>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</si>
  <si>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</si>
  <si>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</si>
  <si>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</si>
  <si>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</si>
  <si>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</si>
  <si>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</si>
  <si>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</si>
  <si>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</si>
  <si>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</si>
  <si>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</si>
  <si>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</si>
  <si>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</si>
  <si>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</si>
  <si>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</si>
  <si>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</si>
  <si>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</si>
  <si>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</si>
  <si>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</si>
  <si>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</si>
  <si>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</si>
  <si>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</si>
  <si>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</si>
  <si>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</si>
  <si>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</si>
  <si>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</si>
  <si>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</si>
  <si>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</si>
  <si>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</si>
  <si>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</si>
  <si>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</si>
  <si>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</si>
  <si>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</si>
  <si>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</si>
  <si>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</si>
  <si>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</si>
  <si>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</si>
  <si>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</si>
  <si>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</si>
  <si>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</si>
  <si>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</si>
  <si>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</si>
  <si>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</si>
  <si>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</si>
  <si>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</si>
  <si>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</si>
  <si>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</si>
  <si>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</si>
  <si>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</si>
  <si>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</si>
  <si>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</si>
  <si>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</si>
  <si>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</si>
  <si>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</si>
  <si>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</si>
  <si>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</si>
  <si>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</si>
  <si>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</si>
  <si>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</si>
  <si>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</si>
  <si>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</si>
  <si>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</si>
  <si>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</si>
  <si>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</si>
  <si>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</si>
  <si>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</si>
  <si>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</si>
  <si>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</si>
  <si>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</si>
  <si>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</si>
  <si>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</si>
  <si>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</si>
  <si>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</si>
  <si>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</si>
  <si>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</si>
  <si>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</si>
  <si>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</si>
  <si>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</si>
  <si>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</si>
  <si>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</si>
  <si>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</si>
  <si>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</si>
  <si>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</si>
  <si>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</si>
  <si>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</si>
  <si>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</si>
  <si>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</si>
  <si>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</si>
  <si>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</si>
  <si>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</si>
  <si>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</si>
  <si>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</si>
  <si>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</si>
  <si>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</si>
  <si>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</si>
  <si>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</si>
  <si>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</si>
  <si>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</si>
  <si>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</si>
  <si>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</si>
  <si>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</si>
  <si>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</si>
  <si>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</si>
  <si>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</si>
  <si>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</si>
  <si>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</si>
  <si>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</si>
  <si>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</si>
  <si>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</si>
  <si>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</si>
  <si>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</si>
  <si>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</si>
  <si>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</si>
  <si>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</si>
  <si>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</si>
  <si>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</si>
  <si>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</si>
  <si>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</si>
  <si>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</si>
  <si>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</si>
  <si>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</si>
  <si>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</si>
  <si>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</si>
  <si>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</si>
  <si>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</si>
  <si>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</si>
  <si>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</si>
  <si>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</si>
  <si>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</si>
  <si>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</si>
  <si>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</si>
  <si>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</si>
  <si>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</si>
  <si>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</si>
  <si>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</si>
  <si>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</si>
  <si>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</si>
  <si>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</si>
  <si>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</si>
  <si>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</si>
  <si>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</si>
  <si>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</si>
  <si>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</si>
  <si>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</si>
  <si>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</si>
  <si>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</si>
  <si>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</si>
  <si>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</si>
  <si>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</si>
  <si>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</si>
  <si>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</si>
  <si>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</si>
  <si>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</si>
  <si>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</si>
  <si>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</si>
  <si>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</si>
  <si>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</si>
  <si>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</si>
  <si>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</si>
  <si>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</si>
  <si>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</si>
  <si>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</si>
  <si>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</si>
  <si>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</si>
  <si>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</si>
  <si>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</si>
  <si>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</si>
  <si>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</si>
  <si>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</si>
  <si>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</si>
  <si>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</si>
  <si>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</si>
  <si>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</si>
  <si>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</si>
  <si>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</si>
  <si>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</si>
  <si>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</si>
  <si>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</si>
  <si>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</si>
  <si>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</si>
  <si>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</si>
  <si>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</si>
  <si>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</si>
  <si>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</si>
  <si>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</si>
  <si>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</si>
  <si>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</si>
  <si>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</si>
  <si>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</si>
  <si>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</si>
  <si>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</si>
  <si>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</si>
  <si>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</si>
  <si>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</si>
  <si>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</si>
  <si>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</si>
  <si>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</si>
  <si>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</si>
  <si>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</si>
  <si>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</si>
  <si>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</si>
  <si>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</si>
  <si>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</si>
  <si>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</si>
  <si>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</si>
  <si>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</si>
  <si>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</si>
  <si>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</si>
  <si>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</si>
  <si>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</si>
  <si>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</si>
  <si>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</si>
  <si>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</si>
  <si>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</si>
  <si>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</si>
  <si>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</si>
  <si>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</si>
  <si>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</si>
  <si>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</si>
  <si>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</si>
  <si>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</si>
  <si>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</si>
  <si>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</si>
  <si>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</si>
  <si>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</si>
  <si>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</si>
  <si>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</si>
  <si>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</si>
  <si>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</si>
  <si>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</si>
  <si>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</si>
  <si>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</si>
  <si>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</si>
  <si>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</si>
  <si>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</si>
  <si>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</si>
  <si>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</si>
  <si>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</si>
  <si>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</si>
  <si>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</si>
  <si>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</si>
  <si>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</si>
  <si>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</si>
  <si>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</si>
  <si>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</si>
  <si>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</si>
  <si>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</si>
  <si>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</si>
  <si>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</si>
  <si>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</si>
  <si>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</si>
  <si>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</si>
  <si>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</si>
  <si>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</si>
  <si>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</si>
  <si>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</si>
  <si>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</si>
  <si>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</si>
  <si>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</si>
  <si>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</si>
  <si>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</si>
  <si>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</si>
  <si>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</si>
  <si>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</si>
  <si>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</si>
  <si>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</si>
  <si>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</si>
  <si>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</si>
  <si>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</si>
  <si>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</si>
  <si>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</si>
  <si>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</si>
  <si>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</si>
  <si>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</si>
  <si>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</si>
  <si>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</si>
  <si>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</si>
  <si>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</si>
  <si>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</si>
  <si>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</si>
  <si>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</si>
  <si>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</si>
  <si>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</si>
  <si>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</si>
  <si>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</si>
  <si>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</si>
  <si>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</si>
  <si>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</si>
  <si>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</si>
  <si>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</si>
  <si>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</si>
  <si>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</si>
  <si>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</si>
  <si>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</si>
  <si>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</si>
  <si>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</si>
  <si>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</si>
  <si>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</si>
  <si>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</si>
  <si>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</si>
  <si>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</si>
  <si>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</si>
  <si>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</si>
  <si>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</si>
  <si>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</si>
  <si>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</si>
  <si>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</si>
  <si>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</si>
  <si>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</si>
  <si>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</si>
  <si>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</si>
  <si>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</si>
  <si>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</si>
  <si>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</si>
  <si>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</si>
  <si>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</si>
  <si>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</si>
  <si>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</si>
  <si>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</si>
  <si>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</si>
  <si>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</si>
  <si>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</si>
  <si>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</si>
  <si>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</si>
  <si>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</si>
  <si>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</si>
  <si>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</si>
  <si>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</si>
  <si>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</si>
  <si>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</si>
  <si>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</si>
  <si>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</si>
  <si>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</si>
  <si>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</si>
  <si>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</si>
  <si>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</si>
  <si>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</si>
  <si>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</si>
  <si>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</si>
  <si>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</si>
  <si>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</si>
  <si>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</si>
  <si>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</si>
  <si>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</si>
  <si>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</si>
  <si>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</si>
  <si>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</si>
  <si>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</si>
  <si>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</si>
  <si>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</si>
  <si>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</si>
  <si>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</si>
  <si>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</si>
  <si>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</si>
  <si>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</si>
  <si>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</si>
  <si>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</si>
  <si>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</si>
  <si>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</si>
  <si>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</si>
  <si>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</si>
  <si>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</si>
  <si>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</si>
  <si>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</si>
  <si>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</si>
  <si>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</si>
  <si>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</si>
  <si>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</si>
  <si>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</si>
  <si>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</si>
  <si>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</si>
  <si>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</si>
  <si>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</si>
  <si>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</si>
  <si>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</si>
  <si>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</si>
  <si>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</si>
  <si>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</si>
  <si>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</si>
  <si>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</si>
  <si>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</si>
  <si>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</si>
  <si>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</si>
  <si>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</si>
  <si>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</si>
  <si>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</si>
  <si>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</si>
  <si>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</si>
  <si>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</si>
  <si>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</si>
  <si>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</si>
  <si>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</si>
  <si>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</si>
  <si>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</si>
  <si>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</si>
  <si>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</si>
  <si>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</si>
  <si>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</si>
  <si>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</si>
  <si>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</si>
  <si>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</si>
  <si>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</si>
  <si>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</si>
  <si>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</si>
  <si>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</si>
  <si>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</si>
  <si>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</si>
  <si>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</si>
  <si>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</si>
  <si>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</si>
  <si>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</si>
  <si>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</si>
  <si>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</si>
  <si>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</si>
  <si>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</si>
  <si>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</si>
  <si>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</si>
  <si>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</si>
  <si>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</si>
  <si>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</si>
  <si>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</si>
  <si>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</si>
  <si>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</si>
  <si>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</si>
  <si>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</si>
  <si>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</si>
  <si>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</si>
  <si>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</si>
  <si>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</si>
  <si>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</si>
  <si>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</si>
  <si>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</si>
  <si>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</si>
  <si>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</si>
  <si>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</si>
  <si>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</si>
  <si>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</si>
  <si>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</si>
  <si>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</si>
  <si>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</si>
  <si>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</si>
  <si>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</si>
  <si>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</si>
  <si>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</si>
  <si>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</si>
  <si>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</si>
  <si>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</si>
  <si>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</si>
  <si>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</si>
  <si>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</si>
  <si>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</si>
  <si>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</si>
  <si>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</si>
  <si>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</si>
  <si>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</si>
  <si>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</si>
  <si>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</si>
  <si>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</si>
  <si>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</si>
  <si>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</si>
  <si>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</si>
  <si>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</si>
  <si>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</si>
  <si>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</si>
  <si>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</si>
  <si>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</si>
  <si>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</si>
  <si>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</si>
  <si>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</si>
  <si>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</si>
  <si>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</si>
  <si>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</si>
  <si>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</si>
  <si>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</si>
  <si>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</si>
  <si>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</si>
  <si>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</si>
  <si>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</si>
  <si>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</si>
  <si>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</si>
  <si>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</si>
  <si>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</si>
  <si>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</si>
  <si>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</si>
  <si>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</si>
  <si>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</si>
  <si>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</si>
  <si>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</si>
  <si>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</si>
  <si>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</si>
  <si>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</si>
  <si>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</si>
  <si>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</si>
  <si>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</si>
  <si>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</si>
  <si>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</si>
  <si>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</si>
  <si>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</si>
  <si>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</si>
  <si>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</si>
  <si>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</si>
  <si>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</si>
  <si>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</si>
  <si>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</si>
  <si>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</si>
  <si>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</si>
  <si>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</si>
  <si>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</si>
  <si>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</si>
  <si>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</si>
  <si>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</si>
  <si>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</si>
  <si>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</si>
  <si>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</si>
  <si>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</si>
  <si>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</si>
  <si>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</si>
  <si>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</si>
  <si>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</si>
  <si>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</si>
  <si>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</si>
  <si>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</si>
  <si>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</si>
  <si>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</si>
  <si>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</si>
  <si>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</si>
  <si>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</si>
  <si>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</si>
  <si>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</si>
  <si>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</si>
  <si>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</si>
  <si>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</si>
  <si>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</si>
  <si>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</si>
  <si>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</si>
  <si>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</si>
  <si>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</si>
  <si>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</si>
  <si>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</si>
  <si>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</si>
  <si>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</si>
  <si>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</si>
  <si>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</si>
  <si>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</si>
  <si>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</si>
  <si>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</si>
  <si>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</si>
  <si>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</si>
  <si>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</si>
  <si>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</si>
  <si>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</si>
  <si>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</si>
  <si>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</si>
  <si>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</si>
  <si>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</si>
  <si>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</si>
  <si>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</si>
  <si>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</si>
  <si>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</si>
  <si>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</si>
  <si>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</si>
  <si>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</si>
  <si>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</si>
  <si>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</si>
  <si>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</si>
  <si>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</si>
  <si>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</si>
  <si>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</si>
  <si>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</si>
  <si>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</si>
  <si>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</si>
  <si>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</si>
  <si>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</si>
  <si>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</si>
  <si>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</si>
  <si>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</si>
  <si>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</si>
  <si>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</si>
  <si>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</si>
  <si>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</si>
  <si>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</si>
  <si>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</si>
  <si>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</si>
  <si>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</si>
  <si>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</si>
  <si>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</si>
  <si>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</si>
  <si>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</si>
  <si>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</si>
  <si>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</si>
  <si>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</si>
  <si>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</si>
  <si>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</si>
  <si>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</si>
  <si>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</si>
  <si>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</si>
  <si>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</si>
  <si>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</si>
  <si>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</si>
  <si>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</si>
  <si>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</si>
  <si>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</si>
  <si>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</si>
  <si>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</si>
  <si>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</si>
  <si>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</si>
  <si>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</si>
  <si>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</si>
  <si>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</si>
  <si>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</si>
  <si>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</si>
  <si>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</si>
  <si>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</si>
  <si>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</si>
  <si>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</si>
  <si>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</si>
  <si>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</si>
  <si>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</si>
  <si>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</si>
  <si>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</si>
  <si>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</si>
  <si>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</si>
  <si>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</si>
  <si>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</si>
  <si>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</si>
  <si>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</si>
  <si>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</si>
  <si>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</si>
  <si>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</si>
  <si>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</si>
  <si>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</si>
  <si>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</si>
  <si>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</si>
  <si>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</si>
  <si>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</si>
  <si>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</si>
  <si>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</si>
  <si>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</si>
  <si>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</si>
  <si>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</si>
  <si>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</si>
  <si>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</si>
  <si>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</si>
  <si>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</si>
  <si>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</si>
  <si>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</si>
  <si>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</si>
  <si>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</si>
  <si>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</si>
  <si>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</si>
  <si>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</si>
  <si>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</si>
  <si>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</si>
  <si>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</si>
  <si>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</si>
  <si>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</si>
  <si>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</si>
  <si>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</si>
  <si>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</si>
  <si>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</si>
  <si>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</si>
  <si>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</si>
  <si>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</si>
  <si>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</si>
  <si>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</si>
  <si>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</si>
  <si>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</si>
  <si>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</si>
  <si>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</si>
  <si>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</si>
  <si>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</si>
  <si>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</si>
  <si>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</si>
  <si>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</si>
  <si>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</si>
  <si>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</si>
  <si>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</si>
  <si>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</si>
  <si>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</si>
  <si>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</si>
  <si>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</si>
  <si>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</si>
  <si>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</si>
  <si>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</si>
  <si>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</si>
  <si>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</si>
  <si>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</si>
  <si>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</si>
  <si>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</si>
  <si>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</si>
  <si>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</si>
  <si>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</si>
  <si>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</si>
  <si>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</si>
  <si>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</si>
  <si>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</si>
  <si>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</si>
  <si>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</si>
  <si>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</si>
  <si>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</si>
  <si>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</si>
  <si>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</si>
  <si>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</si>
  <si>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</si>
  <si>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</si>
  <si>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</si>
  <si>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</si>
  <si>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</si>
  <si>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</si>
  <si>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</si>
  <si>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</si>
  <si>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</si>
  <si>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</si>
  <si>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</si>
  <si>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</si>
  <si>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</si>
  <si>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</si>
  <si>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</si>
  <si>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</si>
  <si>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</si>
  <si>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</si>
  <si>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</si>
  <si>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</si>
  <si>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</si>
  <si>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</si>
  <si>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</si>
  <si>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</si>
  <si>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</si>
  <si>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</si>
  <si>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</si>
  <si>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</si>
  <si>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</si>
  <si>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</si>
  <si>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</si>
  <si>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</si>
  <si>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</si>
  <si>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</si>
  <si>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</si>
  <si>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</si>
  <si>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</si>
  <si>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</si>
  <si>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</si>
  <si>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</si>
  <si>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</si>
  <si>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</si>
  <si>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</si>
  <si>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</si>
  <si>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</si>
  <si>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</si>
  <si>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</si>
  <si>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</si>
  <si>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</si>
  <si>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</si>
  <si>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</si>
  <si>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</si>
  <si>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</si>
  <si>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</si>
  <si>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</si>
  <si>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</si>
  <si>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</si>
  <si>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</si>
  <si>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</si>
  <si>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</si>
  <si>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</si>
  <si>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</si>
  <si>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</si>
  <si>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</si>
  <si>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</si>
  <si>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</si>
  <si>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</si>
  <si>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</si>
  <si>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</si>
  <si>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</si>
  <si>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</si>
  <si>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</si>
  <si>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</si>
  <si>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</si>
  <si>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</si>
  <si>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</si>
  <si>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</si>
  <si>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</si>
  <si>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</si>
  <si>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</si>
  <si>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</si>
  <si>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</si>
  <si>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</si>
  <si>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</si>
  <si>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</si>
  <si>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</si>
  <si>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</si>
  <si>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</si>
  <si>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</si>
  <si>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</si>
  <si>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</si>
  <si>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</si>
  <si>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</si>
  <si>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</si>
  <si>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</si>
  <si>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</si>
  <si>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</si>
  <si>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</si>
  <si>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</si>
  <si>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</si>
  <si>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</si>
  <si>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</si>
  <si>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</si>
  <si>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</si>
  <si>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</si>
  <si>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</si>
  <si>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</si>
  <si>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</si>
  <si>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</si>
  <si>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</si>
  <si>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</si>
  <si>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</si>
  <si>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</si>
  <si>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</si>
  <si>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</si>
  <si>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</si>
  <si>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</si>
  <si>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</si>
  <si>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</si>
  <si>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</si>
  <si>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</si>
  <si>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</si>
  <si>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</si>
  <si>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</si>
  <si>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</si>
  <si>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</si>
  <si>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</si>
  <si>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</si>
  <si>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</si>
  <si>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</si>
  <si>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</si>
  <si>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</si>
  <si>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</si>
  <si>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</si>
  <si>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</si>
  <si>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</si>
  <si>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</si>
  <si>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</si>
  <si>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</si>
  <si>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</si>
  <si>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</si>
  <si>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</si>
  <si>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</si>
  <si>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</si>
  <si>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</si>
  <si>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</si>
  <si>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</si>
  <si>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</si>
  <si>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</si>
  <si>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</si>
  <si>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</si>
  <si>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</si>
  <si>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</si>
  <si>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</si>
  <si>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</si>
  <si>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</si>
  <si>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</si>
  <si>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</si>
  <si>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</si>
  <si>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</si>
  <si>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</si>
  <si>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</si>
  <si>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</si>
  <si>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</si>
  <si>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</si>
  <si>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</si>
  <si>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</si>
  <si>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</si>
  <si>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</si>
  <si>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</si>
  <si>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</si>
  <si>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</si>
  <si>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</si>
  <si>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</si>
  <si>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</si>
  <si>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</si>
  <si>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</si>
  <si>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</si>
  <si>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</si>
  <si>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</si>
  <si>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</si>
  <si>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</si>
  <si>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</si>
  <si>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</si>
  <si>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</si>
  <si>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</si>
  <si>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</si>
  <si>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</si>
  <si>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</si>
  <si>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</si>
  <si>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</si>
  <si>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</si>
  <si>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</si>
  <si>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</si>
  <si>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</si>
  <si>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</si>
  <si>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</si>
  <si>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</si>
  <si>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</si>
  <si>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</si>
  <si>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</si>
  <si>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</si>
  <si>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</si>
  <si>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</si>
  <si>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</si>
  <si>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</si>
  <si>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</si>
  <si>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</si>
  <si>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</si>
  <si>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</si>
  <si>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</si>
  <si>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</si>
  <si>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</si>
  <si>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</si>
  <si>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</si>
  <si>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</si>
  <si>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</si>
  <si>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</si>
  <si>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</si>
  <si>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</si>
  <si>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</si>
  <si>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</si>
  <si>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</si>
  <si>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</si>
  <si>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</si>
  <si>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</si>
  <si>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</si>
  <si>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</si>
  <si>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</si>
  <si>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</si>
  <si>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</si>
  <si>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</si>
  <si>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</si>
  <si>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</si>
  <si>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</si>
  <si>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</si>
  <si>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</si>
  <si>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</si>
  <si>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</si>
  <si>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</si>
  <si>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</si>
  <si>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</si>
  <si>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</si>
  <si>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</si>
  <si>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</si>
  <si>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</si>
  <si>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</si>
  <si>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</si>
  <si>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</si>
  <si>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</si>
  <si>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</si>
  <si>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</si>
  <si>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</si>
  <si>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</si>
  <si>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</si>
  <si>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</si>
  <si>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</si>
  <si>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</si>
  <si>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</si>
  <si>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</si>
  <si>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</si>
  <si>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</si>
  <si>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</si>
  <si>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</si>
  <si>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</si>
  <si>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</si>
  <si>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</si>
  <si>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</si>
  <si>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</si>
  <si>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</si>
  <si>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</si>
  <si>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</si>
  <si>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</si>
  <si>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</si>
  <si>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</si>
  <si>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</si>
  <si>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</si>
  <si>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</si>
  <si>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</si>
  <si>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</si>
  <si>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</si>
  <si>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</si>
  <si>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</si>
  <si>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</si>
  <si>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</si>
  <si>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</si>
  <si>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</si>
  <si>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</si>
  <si>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</si>
  <si>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</si>
  <si>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</si>
  <si>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</si>
  <si>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</si>
  <si>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</si>
  <si>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</si>
  <si>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</si>
  <si>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</si>
  <si>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</si>
  <si>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</si>
  <si>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</si>
  <si>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</si>
  <si>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</si>
  <si>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</si>
  <si>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</si>
  <si>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</si>
  <si>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</si>
  <si>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</si>
  <si>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</si>
  <si>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</si>
  <si>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</si>
  <si>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</si>
  <si>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</si>
  <si>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</si>
  <si>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</si>
  <si>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</si>
  <si>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</si>
  <si>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</si>
  <si>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</si>
  <si>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</si>
  <si>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</si>
  <si>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</si>
  <si>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</si>
  <si>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</si>
  <si>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</si>
  <si>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</si>
  <si>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</si>
  <si>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</si>
  <si>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</si>
  <si>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</si>
  <si>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</si>
  <si>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</si>
  <si>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</si>
  <si>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</si>
  <si>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</si>
  <si>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</si>
  <si>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</si>
  <si>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</si>
  <si>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</si>
  <si>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</si>
  <si>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</si>
  <si>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</si>
  <si>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</si>
  <si>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</si>
  <si>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</si>
  <si>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</si>
  <si>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</si>
  <si>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</si>
  <si>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</si>
  <si>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</si>
  <si>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</si>
  <si>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</si>
  <si>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</si>
  <si>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</si>
  <si>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</si>
  <si>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</si>
  <si>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</si>
  <si>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</si>
  <si>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</si>
  <si>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</si>
  <si>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</si>
  <si>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</si>
  <si>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</si>
  <si>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</si>
  <si>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</si>
  <si>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</si>
  <si>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</si>
  <si>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</si>
  <si>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</si>
  <si>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</si>
  <si>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</si>
  <si>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</si>
  <si>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</si>
  <si>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</si>
  <si>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</si>
  <si>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</si>
  <si>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</si>
  <si>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</si>
  <si>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</si>
  <si>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</si>
  <si>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</si>
  <si>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</si>
  <si>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</si>
  <si>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</si>
  <si>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</si>
  <si>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</si>
  <si>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</si>
  <si>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</si>
  <si>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</si>
  <si>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</si>
  <si>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</si>
  <si>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</si>
  <si>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</si>
  <si>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</si>
  <si>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</si>
  <si>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</si>
  <si>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</si>
  <si>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</si>
  <si>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</si>
  <si>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</si>
  <si>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</si>
  <si>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</si>
  <si>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</si>
  <si>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</si>
  <si>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</si>
  <si>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</si>
  <si>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</si>
  <si>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</si>
  <si>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</si>
  <si>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</si>
  <si>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</si>
  <si>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</si>
  <si>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</si>
  <si>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</si>
  <si>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</si>
  <si>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</si>
  <si>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</si>
  <si>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</si>
  <si>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</si>
  <si>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</si>
  <si>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</si>
  <si>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</si>
  <si>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</si>
  <si>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</si>
  <si>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</si>
  <si>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</si>
  <si>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</si>
  <si>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</si>
  <si>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</si>
  <si>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</si>
  <si>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</si>
  <si>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</si>
  <si>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</si>
  <si>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</si>
  <si>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</si>
  <si>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</si>
  <si>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</si>
  <si>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</si>
  <si>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</si>
  <si>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</si>
  <si>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</si>
  <si>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</si>
  <si>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</si>
  <si>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</si>
  <si>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</si>
  <si>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</si>
  <si>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</si>
  <si>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</si>
  <si>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</si>
  <si>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</si>
  <si>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</si>
  <si>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</si>
  <si>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</si>
  <si>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</si>
  <si>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</si>
  <si>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</si>
  <si>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</si>
  <si>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</si>
  <si>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</si>
  <si>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</si>
  <si>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</si>
  <si>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</si>
  <si>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</si>
  <si>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</si>
  <si>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</si>
  <si>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</si>
  <si>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</si>
  <si>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</si>
  <si>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</si>
  <si>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</si>
  <si>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</si>
  <si>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</si>
  <si>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</si>
  <si>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</si>
  <si>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</si>
  <si>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</si>
  <si>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</si>
  <si>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</si>
  <si>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</si>
  <si>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</si>
  <si>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</si>
  <si>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</si>
  <si>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</si>
  <si>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</si>
  <si>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</si>
  <si>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</si>
  <si>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</si>
  <si>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</si>
  <si>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</si>
  <si>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</si>
  <si>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</si>
  <si>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</si>
  <si>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</si>
  <si>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</si>
  <si>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</si>
  <si>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</si>
  <si>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</si>
  <si>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</si>
  <si>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</si>
  <si>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</si>
  <si>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</si>
  <si>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</si>
  <si>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</si>
  <si>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</si>
  <si>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</si>
  <si>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</si>
  <si>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</si>
  <si>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</si>
  <si>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</si>
  <si>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</si>
  <si>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</si>
  <si>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</si>
  <si>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</si>
  <si>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</si>
  <si>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</si>
  <si>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</si>
  <si>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</si>
  <si>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</si>
  <si>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</si>
  <si>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</si>
  <si>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</si>
  <si>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</si>
  <si>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</si>
  <si>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</si>
  <si>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</si>
  <si>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</si>
  <si>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</si>
  <si>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</si>
  <si>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</si>
  <si>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</si>
  <si>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</si>
  <si>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</si>
  <si>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</si>
  <si>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</si>
  <si>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</si>
  <si>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</si>
  <si>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</si>
  <si>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</si>
  <si>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</si>
  <si>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</si>
  <si>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</si>
  <si>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</si>
  <si>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</si>
  <si>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</si>
  <si>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</si>
  <si>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</si>
  <si>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</si>
  <si>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</si>
  <si>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</si>
  <si>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</si>
  <si>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</si>
  <si>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</si>
  <si>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</si>
  <si>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</si>
  <si>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</si>
  <si>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</si>
  <si>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</si>
  <si>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</si>
  <si>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</si>
  <si>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</si>
  <si>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</si>
  <si>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</si>
  <si>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</si>
  <si>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</si>
  <si>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</si>
  <si>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</si>
  <si>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</si>
  <si>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</si>
  <si>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</si>
  <si>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</si>
  <si>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</si>
  <si>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</si>
  <si>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</si>
  <si>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</si>
  <si>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</si>
  <si>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</si>
  <si>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</si>
  <si>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</si>
  <si>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</si>
  <si>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</si>
  <si>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</si>
  <si>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</si>
  <si>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</si>
  <si>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</si>
  <si>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</si>
  <si>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</si>
  <si>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</si>
  <si>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</si>
  <si>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</si>
  <si>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</si>
  <si>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</si>
  <si>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</si>
  <si>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</si>
  <si>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</si>
  <si>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</si>
  <si>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</si>
  <si>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</si>
  <si>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</si>
  <si>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</si>
  <si>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</si>
  <si>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</si>
  <si>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</si>
  <si>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</si>
  <si>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</si>
  <si>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</si>
  <si>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</si>
  <si>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</si>
  <si>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</si>
  <si>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</si>
  <si>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</si>
  <si>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</si>
  <si>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</si>
  <si>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</si>
  <si>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</si>
  <si>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</si>
  <si>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</si>
  <si>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</si>
  <si>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</si>
  <si>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</si>
  <si>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</si>
  <si>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</si>
  <si>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</si>
  <si>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</si>
  <si>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</si>
  <si>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</si>
  <si>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</si>
  <si>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</si>
  <si>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</si>
  <si>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</si>
  <si>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</si>
  <si>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</si>
  <si>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</si>
  <si>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</si>
  <si>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</si>
  <si>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</si>
  <si>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</si>
  <si>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</si>
  <si>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</si>
  <si>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</si>
  <si>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</si>
  <si>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</si>
  <si>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</si>
  <si>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</si>
  <si>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</si>
  <si>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</si>
  <si>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</si>
  <si>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</si>
  <si>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</si>
  <si>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</si>
  <si>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</si>
  <si>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</si>
  <si>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</si>
  <si>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</si>
  <si>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</si>
  <si>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</si>
  <si>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</si>
  <si>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</si>
  <si>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</si>
  <si>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</si>
  <si>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</si>
  <si>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</si>
  <si>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</si>
  <si>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</si>
  <si>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</si>
  <si>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</si>
  <si>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</si>
  <si>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</si>
  <si>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</si>
  <si>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</si>
  <si>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</si>
  <si>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</si>
  <si>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</si>
  <si>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</si>
  <si>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</si>
  <si>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</si>
  <si>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</si>
  <si>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</si>
  <si>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</si>
  <si>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</si>
  <si>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</si>
  <si>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</si>
  <si>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</si>
  <si>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</si>
  <si>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</si>
  <si>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</si>
  <si>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</si>
  <si>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</si>
  <si>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</si>
  <si>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</si>
  <si>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</si>
  <si>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</si>
  <si>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</si>
  <si>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</si>
  <si>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</si>
  <si>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</si>
  <si>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</si>
  <si>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</si>
  <si>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</si>
  <si>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</si>
  <si>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</si>
  <si>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</si>
  <si>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</si>
  <si>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</si>
  <si>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</si>
  <si>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</si>
  <si>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</si>
  <si>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</si>
  <si>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</si>
  <si>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</si>
  <si>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</si>
  <si>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</si>
  <si>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</si>
  <si>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</si>
  <si>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</si>
  <si>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</si>
  <si>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</si>
  <si>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</si>
  <si>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</si>
  <si>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</si>
  <si>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</si>
  <si>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</si>
  <si>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</si>
  <si>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</si>
  <si>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</si>
  <si>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</si>
  <si>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</si>
  <si>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</si>
  <si>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</si>
  <si>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</si>
  <si>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</si>
  <si>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</si>
  <si>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</si>
  <si>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</si>
  <si>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</si>
  <si>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</si>
  <si>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</si>
  <si>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</si>
  <si>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</si>
  <si>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</si>
  <si>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</si>
  <si>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</si>
  <si>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</si>
  <si>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</si>
  <si>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</si>
  <si>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</si>
  <si>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</si>
  <si>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</si>
  <si>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</si>
  <si>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</si>
  <si>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</si>
  <si>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</si>
  <si>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</si>
  <si>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</si>
  <si>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</si>
  <si>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</si>
  <si>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</si>
  <si>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</si>
  <si>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</si>
  <si>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</si>
  <si>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</si>
  <si>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</si>
  <si>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</si>
  <si>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</si>
  <si>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</si>
  <si>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</si>
  <si>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</si>
  <si>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</si>
  <si>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</si>
  <si>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</si>
  <si>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</si>
  <si>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</si>
  <si>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</si>
  <si>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</si>
  <si>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</si>
  <si>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</si>
  <si>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</si>
  <si>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</si>
  <si>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</si>
  <si>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</si>
  <si>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</si>
  <si>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</si>
  <si>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</si>
  <si>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</si>
  <si>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</si>
  <si>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</si>
  <si>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</si>
  <si>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</si>
  <si>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</si>
  <si>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</si>
  <si>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</si>
  <si>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</si>
  <si>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</si>
  <si>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</si>
  <si>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</si>
  <si>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</si>
  <si>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</si>
  <si>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</si>
  <si>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</si>
  <si>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</si>
  <si>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</si>
  <si>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</si>
  <si>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</si>
  <si>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</si>
  <si>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</si>
  <si>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</si>
  <si>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</si>
  <si>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</si>
  <si>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</si>
  <si>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</si>
  <si>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</si>
  <si>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</si>
  <si>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</si>
  <si>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</si>
  <si>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</si>
  <si>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</si>
  <si>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</si>
  <si>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</si>
  <si>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</si>
  <si>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</si>
  <si>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</si>
  <si>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</si>
  <si>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</si>
  <si>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</si>
  <si>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</si>
  <si>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</si>
  <si>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</si>
  <si>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</si>
  <si>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</si>
  <si>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</si>
  <si>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</si>
  <si>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</si>
  <si>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</si>
  <si>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</si>
  <si>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</si>
  <si>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</si>
  <si>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</si>
  <si>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</si>
  <si>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</si>
  <si>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</si>
  <si>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</si>
  <si>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</si>
  <si>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</si>
  <si>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</si>
  <si>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</si>
  <si>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</si>
  <si>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</si>
  <si>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</si>
  <si>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</si>
  <si>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</si>
  <si>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</si>
  <si>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</si>
  <si>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</si>
  <si>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</si>
  <si>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</si>
  <si>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</si>
  <si>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</si>
  <si>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</si>
  <si>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</si>
  <si>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</si>
  <si>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</si>
  <si>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</si>
  <si>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</si>
  <si>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</si>
  <si>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</si>
  <si>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</si>
  <si>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</si>
  <si>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</si>
  <si>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</si>
  <si>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</si>
  <si>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</si>
  <si>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</si>
  <si>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</si>
  <si>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</si>
  <si>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</si>
  <si>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</si>
  <si>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</si>
  <si>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</si>
  <si>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</si>
  <si>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</si>
  <si>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</si>
  <si>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</si>
  <si>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</si>
  <si>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</si>
  <si>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</si>
  <si>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</si>
  <si>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</si>
  <si>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</si>
  <si>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</si>
  <si>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</si>
  <si>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</si>
  <si>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</si>
  <si>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</si>
  <si>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</si>
  <si>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</si>
  <si>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</si>
  <si>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</si>
  <si>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</si>
  <si>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</si>
  <si>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</si>
  <si>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</si>
  <si>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</si>
  <si>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</si>
  <si>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</si>
  <si>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</si>
  <si>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</si>
  <si>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</si>
  <si>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</si>
  <si>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</si>
  <si>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</si>
  <si>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</si>
  <si>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</si>
  <si>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</si>
  <si>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</si>
  <si>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</si>
  <si>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</si>
  <si>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</si>
  <si>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</si>
  <si>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</si>
  <si>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</si>
  <si>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</si>
  <si>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</si>
  <si>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</si>
  <si>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</si>
  <si>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</si>
  <si>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</si>
  <si>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</si>
  <si>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</si>
  <si>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</si>
  <si>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</si>
  <si>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</si>
  <si>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</si>
  <si>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</si>
  <si>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</si>
  <si>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</si>
  <si>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</si>
  <si>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</si>
  <si>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</si>
  <si>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</si>
  <si>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</si>
  <si>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</si>
  <si>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</si>
  <si>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</si>
  <si>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</si>
  <si>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</si>
  <si>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</si>
  <si>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</si>
  <si>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</si>
  <si>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</si>
  <si>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</si>
  <si>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</si>
  <si>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</si>
  <si>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</si>
  <si>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</si>
  <si>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</si>
  <si>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</si>
  <si>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</si>
  <si>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</si>
  <si>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</si>
  <si>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</si>
  <si>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</si>
  <si>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</si>
  <si>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</si>
  <si>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</si>
  <si>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</si>
  <si>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</si>
  <si>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</si>
  <si>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</si>
  <si>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</si>
  <si>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</si>
  <si>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</si>
  <si>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</si>
  <si>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</si>
  <si>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</si>
  <si>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</si>
  <si>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</si>
  <si>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</si>
  <si>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</si>
  <si>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</si>
  <si>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</si>
  <si>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</si>
  <si>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</si>
  <si>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</si>
  <si>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</si>
  <si>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</si>
  <si>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</si>
  <si>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</si>
  <si>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</si>
  <si>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</si>
  <si>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</si>
  <si>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</si>
  <si>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</si>
  <si>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</si>
  <si>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</si>
  <si>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</si>
  <si>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</si>
  <si>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</si>
  <si>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</si>
  <si>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</si>
  <si>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</si>
  <si>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</si>
  <si>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</si>
  <si>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</si>
  <si>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</si>
  <si>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</si>
  <si>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</si>
  <si>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</si>
  <si>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</si>
  <si>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</si>
  <si>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</si>
  <si>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</si>
  <si>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</si>
  <si>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</si>
  <si>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</si>
  <si>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</si>
  <si>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</si>
  <si>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</si>
  <si>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</si>
  <si>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</si>
  <si>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</si>
  <si>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</si>
  <si>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</si>
  <si>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</si>
  <si>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</si>
  <si>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</si>
  <si>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</si>
  <si>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</si>
  <si>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</si>
  <si>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</si>
  <si>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</si>
  <si>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</si>
  <si>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</si>
  <si>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</si>
  <si>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</si>
  <si>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</si>
  <si>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</si>
  <si>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</si>
  <si>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</si>
  <si>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</si>
  <si>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</si>
  <si>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</si>
  <si>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</si>
  <si>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</si>
  <si>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</si>
  <si>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</si>
  <si>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</si>
  <si>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</si>
  <si>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</si>
  <si>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</si>
  <si>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</si>
  <si>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</si>
  <si>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</si>
  <si>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</si>
  <si>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</si>
  <si>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</si>
  <si>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</si>
  <si>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</si>
  <si>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</si>
  <si>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</si>
  <si>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</si>
  <si>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</si>
  <si>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</si>
  <si>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</si>
  <si>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</si>
  <si>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</si>
  <si>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</si>
  <si>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</si>
  <si>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</si>
  <si>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</si>
  <si>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</si>
  <si>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</si>
  <si>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</si>
  <si>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</si>
  <si>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</si>
  <si>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</si>
  <si>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</si>
  <si>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</si>
  <si>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</si>
  <si>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</si>
  <si>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</si>
  <si>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</si>
  <si>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</si>
  <si>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</si>
  <si>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</si>
  <si>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</si>
  <si>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</si>
  <si>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</si>
  <si>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</si>
  <si>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</si>
  <si>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</si>
  <si>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</si>
  <si>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</si>
  <si>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</si>
  <si>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</si>
  <si>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</si>
  <si>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</si>
  <si>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</si>
  <si>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</si>
  <si>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</si>
  <si>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</si>
  <si>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</si>
  <si>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</si>
  <si>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</si>
  <si>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</si>
  <si>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</si>
  <si>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</si>
  <si>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</si>
  <si>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</si>
  <si>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</si>
  <si>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</si>
  <si>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</si>
  <si>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</si>
  <si>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</si>
  <si>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</si>
  <si>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</si>
  <si>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</si>
  <si>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</si>
  <si>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</si>
  <si>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</si>
  <si>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</si>
  <si>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</si>
  <si>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</si>
  <si>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</si>
  <si>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</si>
  <si>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</si>
  <si>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</si>
  <si>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</si>
  <si>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</si>
  <si>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</si>
  <si>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</si>
  <si>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</si>
  <si>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</si>
  <si>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</si>
  <si>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</si>
  <si>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</si>
  <si>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</si>
  <si>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</si>
  <si>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</si>
  <si>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</si>
  <si>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</si>
  <si>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</si>
  <si>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</si>
  <si>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</si>
  <si>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</si>
  <si>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</si>
  <si>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</si>
  <si>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</si>
  <si>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</si>
  <si>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</si>
  <si>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</si>
  <si>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</si>
  <si>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</si>
  <si>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</si>
  <si>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</si>
  <si>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</si>
  <si>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</si>
  <si>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</si>
  <si>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</si>
  <si>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</si>
  <si>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</si>
  <si>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</si>
  <si>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</si>
  <si>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</si>
  <si>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</si>
  <si>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</si>
  <si>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</si>
  <si>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</si>
  <si>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</si>
  <si>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</si>
  <si>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</si>
  <si>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</si>
  <si>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</si>
  <si>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</si>
  <si>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</si>
  <si>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</si>
  <si>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</si>
  <si>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</si>
  <si>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</si>
  <si>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</si>
  <si>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</si>
  <si>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</si>
  <si>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</si>
  <si>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</si>
  <si>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</si>
  <si>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</si>
  <si>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</si>
  <si>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</si>
  <si>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</si>
  <si>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</si>
  <si>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</si>
  <si>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</si>
  <si>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</si>
  <si>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</si>
  <si>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</si>
  <si>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</si>
  <si>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</si>
  <si>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</si>
  <si>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</si>
  <si>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</si>
  <si>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</si>
  <si>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</si>
  <si>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</si>
  <si>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</si>
  <si>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</si>
  <si>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</si>
  <si>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</si>
  <si>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</si>
  <si>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</si>
  <si>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</si>
  <si>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</si>
  <si>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</si>
  <si>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</si>
  <si>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</si>
  <si>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</si>
  <si>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</si>
  <si>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</si>
  <si>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</si>
  <si>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</si>
  <si>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</si>
  <si>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</si>
  <si>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</si>
  <si>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</si>
  <si>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</si>
  <si>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</si>
  <si>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</si>
  <si>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</si>
  <si>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</si>
  <si>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</si>
  <si>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</si>
  <si>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</si>
  <si>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</si>
  <si>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</si>
  <si>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</si>
  <si>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</si>
  <si>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</si>
  <si>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</si>
  <si>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</si>
  <si>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</si>
  <si>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</si>
  <si>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</si>
  <si>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</si>
  <si>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</si>
  <si>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</si>
  <si>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</si>
  <si>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</si>
  <si>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</si>
  <si>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</si>
  <si>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</si>
  <si>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</si>
  <si>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</si>
  <si>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</si>
  <si>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</si>
  <si>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</si>
  <si>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</si>
  <si>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</si>
  <si>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</si>
  <si>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</si>
  <si>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</si>
  <si>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</si>
  <si>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</si>
  <si>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</si>
  <si>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</si>
  <si>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</si>
  <si>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</si>
  <si>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</si>
  <si>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</si>
  <si>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</si>
  <si>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</si>
  <si>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</si>
  <si>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</si>
  <si>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</si>
  <si>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</si>
  <si>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</si>
  <si>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</si>
  <si>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</si>
  <si>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</si>
  <si>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</si>
  <si>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</si>
  <si>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</si>
  <si>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</si>
  <si>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</si>
  <si>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</si>
  <si>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</si>
  <si>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</si>
  <si>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</si>
  <si>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</si>
  <si>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</si>
  <si>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</si>
  <si>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</si>
  <si>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</si>
  <si>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</si>
  <si>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</si>
  <si>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</si>
  <si>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</si>
  <si>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</si>
  <si>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</si>
  <si>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</si>
  <si>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</si>
  <si>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</si>
  <si>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</si>
  <si>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</si>
  <si>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</si>
  <si>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</si>
  <si>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</si>
  <si>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</si>
  <si>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</si>
  <si>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</si>
  <si>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</si>
  <si>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</si>
  <si>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</si>
  <si>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</si>
  <si>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</si>
  <si>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</si>
  <si>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</si>
  <si>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</si>
  <si>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</si>
  <si>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</si>
  <si>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</si>
  <si>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</si>
  <si>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</si>
  <si>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</si>
  <si>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</si>
  <si>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</si>
  <si>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</si>
  <si>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</si>
  <si>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</si>
  <si>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</si>
  <si>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</si>
  <si>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</si>
  <si>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</si>
  <si>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</si>
  <si>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</si>
  <si>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</si>
  <si>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</si>
  <si>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</si>
  <si>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</si>
  <si>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</si>
  <si>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</si>
  <si>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</si>
  <si>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</si>
  <si>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</si>
  <si>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</si>
  <si>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</si>
  <si>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</si>
  <si>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</si>
  <si>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</si>
  <si>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</si>
  <si>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</si>
  <si>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</si>
  <si>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</si>
  <si>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</si>
  <si>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</si>
  <si>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</si>
  <si>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</si>
  <si>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</si>
  <si>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</si>
  <si>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</si>
  <si>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</si>
  <si>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</si>
  <si>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</si>
  <si>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</si>
  <si>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</si>
  <si>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</si>
  <si>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</si>
  <si>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</si>
  <si>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</si>
  <si>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</si>
  <si>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</si>
  <si>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</si>
  <si>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</si>
  <si>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</si>
  <si>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</si>
  <si>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</si>
  <si>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</si>
  <si>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</si>
  <si>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</si>
  <si>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</si>
  <si>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</si>
  <si>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</si>
  <si>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</si>
  <si>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</si>
  <si>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</si>
  <si>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</si>
  <si>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</si>
  <si>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</si>
  <si>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</si>
  <si>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</si>
  <si>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</si>
  <si>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</si>
  <si>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</si>
  <si>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</si>
  <si>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</si>
  <si>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</si>
  <si>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</si>
  <si>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</si>
  <si>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</si>
  <si>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</si>
  <si>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</si>
  <si>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</si>
  <si>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</si>
  <si>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</si>
  <si>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</si>
  <si>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</si>
  <si>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</si>
  <si>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</si>
  <si>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</si>
  <si>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</si>
  <si>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</si>
  <si>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</si>
  <si>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</si>
  <si>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</si>
  <si>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</si>
  <si>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</si>
  <si>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</si>
  <si>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</si>
  <si>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</si>
  <si>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</si>
  <si>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</si>
  <si>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</si>
  <si>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</si>
  <si>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</si>
  <si>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</si>
  <si>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</si>
  <si>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</si>
  <si>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</si>
  <si>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</si>
  <si>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</si>
  <si>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</si>
  <si>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</si>
  <si>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</si>
  <si>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</si>
  <si>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</si>
  <si>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</si>
  <si>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</si>
  <si>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</si>
  <si>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</si>
  <si>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</si>
  <si>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</si>
  <si>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</si>
  <si>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</si>
  <si>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</si>
  <si>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</si>
  <si>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</si>
  <si>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</si>
  <si>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</si>
  <si>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</si>
  <si>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</si>
  <si>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</si>
  <si>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</si>
  <si>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</si>
  <si>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</si>
  <si>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</si>
  <si>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</si>
  <si>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</si>
  <si>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</si>
  <si>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</si>
  <si>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</si>
  <si>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</si>
  <si>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</si>
  <si>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</si>
  <si>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</si>
  <si>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</si>
  <si>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</si>
  <si>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</si>
  <si>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</si>
  <si>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</si>
  <si>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</si>
  <si>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</si>
  <si>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</si>
  <si>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</si>
  <si>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</si>
  <si>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</si>
  <si>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</si>
  <si>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</si>
  <si>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</si>
  <si>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</si>
  <si>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</si>
  <si>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</si>
  <si>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</si>
  <si>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</si>
  <si>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</si>
  <si>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</si>
  <si>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</si>
  <si>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</si>
  <si>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</si>
  <si>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</si>
  <si>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</si>
  <si>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</si>
  <si>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</si>
  <si>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</si>
  <si>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</si>
  <si>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</si>
  <si>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</si>
  <si>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</si>
  <si>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</si>
  <si>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</si>
  <si>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</si>
  <si>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</si>
  <si>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</si>
  <si>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</si>
  <si>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</si>
  <si>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</si>
  <si>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</si>
  <si>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</si>
  <si>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</si>
  <si>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</si>
  <si>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</si>
  <si>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</si>
  <si>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</si>
  <si>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</si>
  <si>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</si>
  <si>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</si>
  <si>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</si>
  <si>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</si>
  <si>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</si>
  <si>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</si>
  <si>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</si>
  <si>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</si>
  <si>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</si>
  <si>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</si>
  <si>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</si>
  <si>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</si>
  <si>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</si>
  <si>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</si>
  <si>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</si>
  <si>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</si>
  <si>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</si>
  <si>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</si>
  <si>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</si>
  <si>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</si>
  <si>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</si>
  <si>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</si>
  <si>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</si>
  <si>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</si>
  <si>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</si>
  <si>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</si>
  <si>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</si>
  <si>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</si>
  <si>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</si>
  <si>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</si>
  <si>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</si>
  <si>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</si>
  <si>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</si>
  <si>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</si>
  <si>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</si>
  <si>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</si>
  <si>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</si>
  <si>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</si>
  <si>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</si>
  <si>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</si>
  <si>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</si>
  <si>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</si>
  <si>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</si>
  <si>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</si>
  <si>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</si>
  <si>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</si>
  <si>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</si>
  <si>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</si>
  <si>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</si>
  <si>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</si>
  <si>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</si>
  <si>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</si>
  <si>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</si>
  <si>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</si>
  <si>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</si>
  <si>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</si>
  <si>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</si>
  <si>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</si>
  <si>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</si>
  <si>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</si>
  <si>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</si>
  <si>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</si>
  <si>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</si>
  <si>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</si>
  <si>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</si>
  <si>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</si>
  <si>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</si>
  <si>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</si>
  <si>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</si>
  <si>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</si>
  <si>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</si>
  <si>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</si>
  <si>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</si>
  <si>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</si>
  <si>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</si>
  <si>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</si>
  <si>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</si>
  <si>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</si>
  <si>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</si>
  <si>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</si>
  <si>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</si>
  <si>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</si>
  <si>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</si>
  <si>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</si>
  <si>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</si>
  <si>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</si>
  <si>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</si>
  <si>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</si>
  <si>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</si>
  <si>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</si>
  <si>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</si>
  <si>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</si>
  <si>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</si>
  <si>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</si>
  <si>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</si>
  <si>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</si>
  <si>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</si>
  <si>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</si>
  <si>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</si>
  <si>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</si>
  <si>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</si>
  <si>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</si>
  <si>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</si>
  <si>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</si>
  <si>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</si>
  <si>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</si>
  <si>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</si>
  <si>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</si>
  <si>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</si>
  <si>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</si>
  <si>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</si>
  <si>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</si>
  <si>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</si>
  <si>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</si>
  <si>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</si>
  <si>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</si>
  <si>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</si>
  <si>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</si>
  <si>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</si>
  <si>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</si>
  <si>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</si>
  <si>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</si>
  <si>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</si>
  <si>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</si>
  <si>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</si>
  <si>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</si>
  <si>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</si>
  <si>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</si>
  <si>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</si>
  <si>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</si>
  <si>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</si>
  <si>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</si>
  <si>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</si>
  <si>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</si>
  <si>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</si>
  <si>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</si>
  <si>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</si>
  <si>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</si>
  <si>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</si>
  <si>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</si>
  <si>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</si>
  <si>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</si>
  <si>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</si>
  <si>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</si>
  <si>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</si>
  <si>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</si>
  <si>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</si>
  <si>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</si>
  <si>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</si>
  <si>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</si>
  <si>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</si>
  <si>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</si>
  <si>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</si>
  <si>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</si>
  <si>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</si>
  <si>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</si>
  <si>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</si>
  <si>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</si>
  <si>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</si>
  <si>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</si>
  <si>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</si>
  <si>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</si>
  <si>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</si>
  <si>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</si>
  <si>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</si>
  <si>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</si>
  <si>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</si>
  <si>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</si>
  <si>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</si>
  <si>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</si>
  <si>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</si>
  <si>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</si>
  <si>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</si>
  <si>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</si>
  <si>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</si>
  <si>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</si>
  <si>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</si>
  <si>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</si>
  <si>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</si>
  <si>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</si>
  <si>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</si>
  <si>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</si>
  <si>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</si>
  <si>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</si>
  <si>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</si>
  <si>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</si>
  <si>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</si>
  <si>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</si>
  <si>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</si>
  <si>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</si>
  <si>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</si>
  <si>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</si>
  <si>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</si>
  <si>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</si>
  <si>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</si>
  <si>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</si>
  <si>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</si>
  <si>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</si>
  <si>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</si>
  <si>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</si>
  <si>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</si>
  <si>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</si>
  <si>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</si>
  <si>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</si>
  <si>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</si>
  <si>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</si>
  <si>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</si>
  <si>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</si>
  <si>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</si>
  <si>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</si>
  <si>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</si>
  <si>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</si>
  <si>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</si>
  <si>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</si>
  <si>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</si>
  <si>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</si>
  <si>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</si>
  <si>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</si>
  <si>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</si>
  <si>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</si>
  <si>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</si>
  <si>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</si>
  <si>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</si>
  <si>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</si>
  <si>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</si>
  <si>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</si>
  <si>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</si>
  <si>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</si>
  <si>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</si>
  <si>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</si>
  <si>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</si>
  <si>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</si>
  <si>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</si>
  <si>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</si>
  <si>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</si>
  <si>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</si>
  <si>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</si>
  <si>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</si>
  <si>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</si>
  <si>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</si>
  <si>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</si>
  <si>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</si>
  <si>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</si>
  <si>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</si>
  <si>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</si>
  <si>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</si>
  <si>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</si>
  <si>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</si>
  <si>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</si>
  <si>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</si>
  <si>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</si>
  <si>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</si>
  <si>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</si>
  <si>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</si>
  <si>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</si>
  <si>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</si>
  <si>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</si>
  <si>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</si>
  <si>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</si>
  <si>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</si>
  <si>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</si>
  <si>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</si>
  <si>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</si>
  <si>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</si>
  <si>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</si>
  <si>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</si>
  <si>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</si>
  <si>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</si>
  <si>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</si>
  <si>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</si>
  <si>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</si>
  <si>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</si>
  <si>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</si>
  <si>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</si>
  <si>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</si>
  <si>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</si>
  <si>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</si>
  <si>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</si>
  <si>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</si>
  <si>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</si>
  <si>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</si>
  <si>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</si>
  <si>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</si>
  <si>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</si>
  <si>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</si>
  <si>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</si>
  <si>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</si>
  <si>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</si>
  <si>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</si>
  <si>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</si>
  <si>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</si>
  <si>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</si>
  <si>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</si>
  <si>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</si>
  <si>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</si>
  <si>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</si>
  <si>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</si>
  <si>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</si>
  <si>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</si>
  <si>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</si>
  <si>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</si>
  <si>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</si>
  <si>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</si>
  <si>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</si>
  <si>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</si>
  <si>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</si>
  <si>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</si>
  <si>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</si>
  <si>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</si>
  <si>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</si>
  <si>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</si>
  <si>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</si>
  <si>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</si>
  <si>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</si>
  <si>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</si>
  <si>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</si>
  <si>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</si>
  <si>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</si>
  <si>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</si>
  <si>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</si>
  <si>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</si>
  <si>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</si>
  <si>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</si>
  <si>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</si>
  <si>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</si>
  <si>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</si>
  <si>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</si>
  <si>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</si>
  <si>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</si>
  <si>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</si>
  <si>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</si>
  <si>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</si>
  <si>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</si>
  <si>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</si>
  <si>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</si>
  <si>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</si>
  <si>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</si>
  <si>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</si>
  <si>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</si>
  <si>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</si>
  <si>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</si>
  <si>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</si>
  <si>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</si>
  <si>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</si>
  <si>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</si>
  <si>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</si>
  <si>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</si>
  <si>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</si>
  <si>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</si>
  <si>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</si>
  <si>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</si>
  <si>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</si>
  <si>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</si>
  <si>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</si>
  <si>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</si>
  <si>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</si>
  <si>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</si>
  <si>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</si>
  <si>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</si>
  <si>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</si>
  <si>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</si>
  <si>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</si>
  <si>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</si>
  <si>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</si>
  <si>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</si>
  <si>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</si>
  <si>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</si>
  <si>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</si>
  <si>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</si>
  <si>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</si>
  <si>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</si>
  <si>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</si>
  <si>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</si>
  <si>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</si>
  <si>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</si>
  <si>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</si>
  <si>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</si>
  <si>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</si>
  <si>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</si>
  <si>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</si>
  <si>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</si>
  <si>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</si>
  <si>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</si>
  <si>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</si>
  <si>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</si>
  <si>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</si>
  <si>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</si>
  <si>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</si>
  <si>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</si>
  <si>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</si>
  <si>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</si>
  <si>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</si>
  <si>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</si>
  <si>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</si>
  <si>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</si>
  <si>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</si>
  <si>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</si>
  <si>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</si>
  <si>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</si>
  <si>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</si>
  <si>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</si>
  <si>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</si>
  <si>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</si>
  <si>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</si>
  <si>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</si>
  <si>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</si>
  <si>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</si>
  <si>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</si>
  <si>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</si>
  <si>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</si>
  <si>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</si>
  <si>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</si>
  <si>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</si>
  <si>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</si>
  <si>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</si>
  <si>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</si>
  <si>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</si>
  <si>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</si>
  <si>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</si>
  <si>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</si>
  <si>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</si>
  <si>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</si>
  <si>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</si>
  <si>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</si>
  <si>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</si>
  <si>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</si>
  <si>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</si>
  <si>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</si>
  <si>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</si>
  <si>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</si>
  <si>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</si>
  <si>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</si>
  <si>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</si>
  <si>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</si>
  <si>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</si>
  <si>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</si>
  <si>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</si>
  <si>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</si>
  <si>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</si>
  <si>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</si>
  <si>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</si>
  <si>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</si>
  <si>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</si>
  <si>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</si>
  <si>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</si>
  <si>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</si>
  <si>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</si>
  <si>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</si>
  <si>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</si>
  <si>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</si>
  <si>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</si>
  <si>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</si>
  <si>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</si>
  <si>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</si>
  <si>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</si>
  <si>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</si>
  <si>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</si>
  <si>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</si>
  <si>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</si>
  <si>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</si>
  <si>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</si>
  <si>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</si>
  <si>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</si>
  <si>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</si>
  <si>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</si>
  <si>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</si>
  <si>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</si>
  <si>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</si>
  <si>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</si>
  <si>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</si>
  <si>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</si>
  <si>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</si>
  <si>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</si>
  <si>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</si>
  <si>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</si>
  <si>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</si>
  <si>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</si>
  <si>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</si>
  <si>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</si>
  <si>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</si>
  <si>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</si>
  <si>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</si>
  <si>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</si>
  <si>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</si>
  <si>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</si>
  <si>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</si>
  <si>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</si>
  <si>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</si>
  <si>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</si>
  <si>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</si>
  <si>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</si>
  <si>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</si>
  <si>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</si>
  <si>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</si>
  <si>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</si>
  <si>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</si>
  <si>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</si>
  <si>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</si>
  <si>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</si>
  <si>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</si>
  <si>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</si>
  <si>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</si>
  <si>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</si>
  <si>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</si>
  <si>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</si>
  <si>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</si>
  <si>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</si>
  <si>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</si>
  <si>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</si>
  <si>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</si>
  <si>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</si>
  <si>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</si>
  <si>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</si>
  <si>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</si>
  <si>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</si>
  <si>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</si>
  <si>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</si>
  <si>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</si>
  <si>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</si>
  <si>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</si>
  <si>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</si>
  <si>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</si>
  <si>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</si>
  <si>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</si>
  <si>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</si>
  <si>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</si>
  <si>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</si>
  <si>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</si>
  <si>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</si>
  <si>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</si>
  <si>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</si>
  <si>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</si>
  <si>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</si>
  <si>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</si>
  <si>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</si>
  <si>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</si>
  <si>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</si>
  <si>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</si>
  <si>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</si>
  <si>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</si>
  <si>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</si>
  <si>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</si>
  <si>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</si>
  <si>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</si>
  <si>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</si>
  <si>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</si>
  <si>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</si>
  <si>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</si>
  <si>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</si>
  <si>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</si>
  <si>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</si>
  <si>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</si>
  <si>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</si>
  <si>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</si>
  <si>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</si>
  <si>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</si>
  <si>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</si>
  <si>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</si>
  <si>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</si>
  <si>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</si>
  <si>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</si>
  <si>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</si>
  <si>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</si>
  <si>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</si>
  <si>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</si>
  <si>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</si>
  <si>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</si>
  <si>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</si>
  <si>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</si>
  <si>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</si>
  <si>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</si>
  <si>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</si>
  <si>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</si>
  <si>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</si>
  <si>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</si>
  <si>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</si>
  <si>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</si>
  <si>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</si>
  <si>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</si>
  <si>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</si>
  <si>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</si>
  <si>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</si>
  <si>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</si>
  <si>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</si>
  <si>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</si>
  <si>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</si>
  <si>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</si>
  <si>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</si>
  <si>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</si>
  <si>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</si>
  <si>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</si>
  <si>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</si>
  <si>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</si>
  <si>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</si>
  <si>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</si>
  <si>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</si>
  <si>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</si>
  <si>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</si>
  <si>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</si>
  <si>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</si>
  <si>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</si>
  <si>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</si>
  <si>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</si>
  <si>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</si>
  <si>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</si>
  <si>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</si>
  <si>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</si>
  <si>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</si>
  <si>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</si>
  <si>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</si>
  <si>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</si>
  <si>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</si>
  <si>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</si>
  <si>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</si>
  <si>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</si>
  <si>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</si>
  <si>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</si>
  <si>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</si>
  <si>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</si>
  <si>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</si>
  <si>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</si>
  <si>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</si>
  <si>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</si>
  <si>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</si>
  <si>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</si>
  <si>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</si>
  <si>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</si>
  <si>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</si>
  <si>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</si>
  <si>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</si>
  <si>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</si>
  <si>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</si>
  <si>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</si>
  <si>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</si>
  <si>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</si>
  <si>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</si>
  <si>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</si>
  <si>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</si>
  <si>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</si>
  <si>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</si>
  <si>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</si>
  <si>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</si>
  <si>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</si>
  <si>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</si>
  <si>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</si>
  <si>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</si>
  <si>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</si>
  <si>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</si>
  <si>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</si>
  <si>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</si>
  <si>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</si>
  <si>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</si>
  <si>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</si>
  <si>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</si>
  <si>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</si>
  <si>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</si>
  <si>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</si>
  <si>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</si>
  <si>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</si>
  <si>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</si>
  <si>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</si>
  <si>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</si>
  <si>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</si>
  <si>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</si>
  <si>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</si>
  <si>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</si>
  <si>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</si>
  <si>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</si>
  <si>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</si>
  <si>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</si>
  <si>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</si>
  <si>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</si>
  <si>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</si>
  <si>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</si>
  <si>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</si>
  <si>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</si>
  <si>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</si>
  <si>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</si>
  <si>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</si>
  <si>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</si>
  <si>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</si>
  <si>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</si>
  <si>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</si>
  <si>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</si>
  <si>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</si>
  <si>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</si>
  <si>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</si>
  <si>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</si>
  <si>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</si>
  <si>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</si>
  <si>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</si>
  <si>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</si>
  <si>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</si>
  <si>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</si>
  <si>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</si>
  <si>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</si>
  <si>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</si>
  <si>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</si>
  <si>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</si>
  <si>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</si>
  <si>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</si>
  <si>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</si>
  <si>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</si>
  <si>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</si>
  <si>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</si>
  <si>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</si>
  <si>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</si>
  <si>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</si>
  <si>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</si>
  <si>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</si>
  <si>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</si>
  <si>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</si>
  <si>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</si>
  <si>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</si>
  <si>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</si>
  <si>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</si>
  <si>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</si>
  <si>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</si>
  <si>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</si>
  <si>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</si>
  <si>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</si>
  <si>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</si>
  <si>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</si>
  <si>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</si>
  <si>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</si>
  <si>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</si>
  <si>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</si>
  <si>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</si>
  <si>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</si>
  <si>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</si>
  <si>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</si>
  <si>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</si>
  <si>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</si>
  <si>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</si>
  <si>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</si>
  <si>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</si>
  <si>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</si>
  <si>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</si>
  <si>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</si>
  <si>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</si>
  <si>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</si>
  <si>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</si>
  <si>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</si>
  <si>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</si>
  <si>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</si>
  <si>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</si>
  <si>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</si>
  <si>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</si>
  <si>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</si>
  <si>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</si>
  <si>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</si>
  <si>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</si>
  <si>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</si>
  <si>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</si>
  <si>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</si>
  <si>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</si>
  <si>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</si>
  <si>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</si>
  <si>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</si>
  <si>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</si>
  <si>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</si>
  <si>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</si>
  <si>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</si>
  <si>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</si>
  <si>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</si>
  <si>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</si>
  <si>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</si>
  <si>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</si>
  <si>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</si>
  <si>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</si>
  <si>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</si>
  <si>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</si>
  <si>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</si>
  <si>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</si>
  <si>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</si>
  <si>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</si>
  <si>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</si>
  <si>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</si>
  <si>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</si>
  <si>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</si>
  <si>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</si>
  <si>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</si>
  <si>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</si>
  <si>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</si>
  <si>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</si>
  <si>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</si>
  <si>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</si>
  <si>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</si>
  <si>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</si>
  <si>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</si>
  <si>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</si>
  <si>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</si>
  <si>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</si>
  <si>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</si>
  <si>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</si>
  <si>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</si>
  <si>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</si>
  <si>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</si>
  <si>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</si>
  <si>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</si>
  <si>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</si>
  <si>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</si>
  <si>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</si>
  <si>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</si>
  <si>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</si>
  <si>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</si>
  <si>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</si>
  <si>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</si>
  <si>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</si>
  <si>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</si>
  <si>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</si>
  <si>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</si>
  <si>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</si>
  <si>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</si>
  <si>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</si>
  <si>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</si>
  <si>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</si>
  <si>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</si>
  <si>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</si>
  <si>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</si>
  <si>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</si>
  <si>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</si>
  <si>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</si>
  <si>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</si>
  <si>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</si>
  <si>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</si>
  <si>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</si>
  <si>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</si>
  <si>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</si>
  <si>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</si>
  <si>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</si>
  <si>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</si>
  <si>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</si>
  <si>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</si>
  <si>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</si>
  <si>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</si>
  <si>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</si>
  <si>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</si>
  <si>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</si>
  <si>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</si>
  <si>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</si>
  <si>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</si>
  <si>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</si>
  <si>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</si>
  <si>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</si>
  <si>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</si>
  <si>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</si>
  <si>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</si>
  <si>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</si>
  <si>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</si>
  <si>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</si>
  <si>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</si>
  <si>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</si>
  <si>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</si>
  <si>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</si>
  <si>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</si>
  <si>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</si>
  <si>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</si>
  <si>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</si>
  <si>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</si>
  <si>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</si>
  <si>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</si>
  <si>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</si>
  <si>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</si>
  <si>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</si>
  <si>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</si>
  <si>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</si>
  <si>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</si>
  <si>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</si>
  <si>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</si>
  <si>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</si>
  <si>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</si>
  <si>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</si>
  <si>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</si>
  <si>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</si>
  <si>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</si>
  <si>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</si>
  <si>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</si>
  <si>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</si>
  <si>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</si>
  <si>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</si>
  <si>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</si>
  <si>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</si>
  <si>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</si>
  <si>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</si>
  <si>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</si>
  <si>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</si>
  <si>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</si>
  <si>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</si>
  <si>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</si>
  <si>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</si>
  <si>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</si>
  <si>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</si>
  <si>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</si>
  <si>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</si>
  <si>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</si>
  <si>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</si>
  <si>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</si>
  <si>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</si>
  <si>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</si>
  <si>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</si>
  <si>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</si>
  <si>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</si>
  <si>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</si>
  <si>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</si>
  <si>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</si>
  <si>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</si>
  <si>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</si>
  <si>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</si>
  <si>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</si>
  <si>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</si>
  <si>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</si>
  <si>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</si>
  <si>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</si>
  <si>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</si>
  <si>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</si>
  <si>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</si>
  <si>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</si>
  <si>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</si>
  <si>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</si>
  <si>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</si>
  <si>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</si>
  <si>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</si>
  <si>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</si>
  <si>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</si>
  <si>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</si>
  <si>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</si>
  <si>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</si>
  <si>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</si>
  <si>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</si>
  <si>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</si>
  <si>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</si>
  <si>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</si>
  <si>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</si>
  <si>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</si>
  <si>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</si>
  <si>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</si>
  <si>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</si>
  <si>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</si>
  <si>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</si>
  <si>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</si>
  <si>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</si>
  <si>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</si>
  <si>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</si>
  <si>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</si>
  <si>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</si>
  <si>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</si>
  <si>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</si>
  <si>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</si>
  <si>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</si>
  <si>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</si>
  <si>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</si>
  <si>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</si>
  <si>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</si>
  <si>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</si>
  <si>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</si>
  <si>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</si>
  <si>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</si>
  <si>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</si>
  <si>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</si>
  <si>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</si>
  <si>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</si>
  <si>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</si>
  <si>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</si>
  <si>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</si>
  <si>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id</t>
  </si>
  <si>
    <t>(All)</t>
  </si>
  <si>
    <t>Count of outcomes</t>
  </si>
  <si>
    <t xml:space="preserve">Data Created Conversion </t>
  </si>
  <si>
    <t>Date Ended Conversion column</t>
  </si>
  <si>
    <t>Qtr2</t>
  </si>
  <si>
    <t>Qtr3</t>
  </si>
  <si>
    <t>Qtr4</t>
  </si>
  <si>
    <t>Qtr1</t>
  </si>
  <si>
    <t>Years</t>
  </si>
  <si>
    <t>Goal</t>
  </si>
  <si>
    <t>Pledged</t>
  </si>
  <si>
    <t>Mean Goal</t>
  </si>
  <si>
    <t>Median Goal</t>
  </si>
  <si>
    <t>Successful</t>
  </si>
  <si>
    <t>Failed</t>
  </si>
  <si>
    <t>Mean Pledged</t>
  </si>
  <si>
    <t>Median Pledged</t>
  </si>
  <si>
    <t xml:space="preserve">standard deviation Of goal </t>
  </si>
  <si>
    <t>upper quartile of goal</t>
  </si>
  <si>
    <t xml:space="preserve">lower quartile of goal 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</si>
  <si>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</si>
  <si>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</si>
  <si>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</si>
  <si>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</si>
  <si>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</si>
  <si>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</si>
  <si>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</si>
  <si>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</si>
  <si>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</si>
  <si>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</si>
  <si>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</si>
  <si>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</si>
  <si>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</si>
  <si>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</si>
  <si>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</si>
  <si>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</si>
  <si>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</si>
  <si>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</si>
  <si>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</si>
  <si>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</si>
  <si>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</si>
  <si>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</si>
  <si>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</si>
  <si>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</si>
  <si>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</si>
  <si>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a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</si>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</sst>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onsolas"/>
      <family val="3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2" fillId="0" borderId="0" xfId="0" applyNumberFormat="1" applyFont="1"/>
    <xf numFmtId="165" fontId="0" fillId="0" borderId="0" xfId="0" applyNumberFormat="1"/>
    <xf numFmtId="165" fontId="3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 1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486780188111245E-2"/>
          <c:y val="0.11009040536599592"/>
          <c:w val="0.61898742612629987"/>
          <c:h val="0.610531131525225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EFE1-46A5-A593-56A4B282886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EFE1-46A5-A593-56A4B282886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EFE1-46A5-A593-56A4B282886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EFE1-46A5-A593-56A4B2828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44408296"/>
        <c:axId val="584676080"/>
      </c:barChart>
      <c:catAx>
        <c:axId val="54440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76080"/>
        <c:crosses val="autoZero"/>
        <c:auto val="1"/>
        <c:lblAlgn val="ctr"/>
        <c:lblOffset val="100"/>
        <c:noMultiLvlLbl val="0"/>
      </c:catAx>
      <c:valAx>
        <c:axId val="5846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408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A-4DD4-9CD9-0372889B3C3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5A-4DD4-9CD9-0372889B3C3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5A-4DD4-9CD9-0372889B3C3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5A-4DD4-9CD9-0372889B3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228808"/>
        <c:axId val="517229136"/>
      </c:lineChart>
      <c:catAx>
        <c:axId val="51722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29136"/>
        <c:crosses val="autoZero"/>
        <c:auto val="1"/>
        <c:lblAlgn val="ctr"/>
        <c:lblOffset val="100"/>
        <c:noMultiLvlLbl val="0"/>
      </c:catAx>
      <c:valAx>
        <c:axId val="5172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2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1-422E-A154-F3F245A64EE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41-422E-A154-F3F245A64EE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41-422E-A154-F3F245A64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977376"/>
        <c:axId val="718983936"/>
      </c:lineChart>
      <c:catAx>
        <c:axId val="71897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983936"/>
        <c:crosses val="autoZero"/>
        <c:auto val="1"/>
        <c:lblAlgn val="ctr"/>
        <c:lblOffset val="100"/>
        <c:noMultiLvlLbl val="0"/>
      </c:catAx>
      <c:valAx>
        <c:axId val="71898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97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a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Goals.'!$F$2:$F$13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22-4F87-B92F-C505E5C920BC}"/>
            </c:ext>
          </c:extLst>
        </c:ser>
        <c:ser>
          <c:idx val="1"/>
          <c:order val="1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a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Goals.'!$G$2:$G$13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22-4F87-B92F-C505E5C920BC}"/>
            </c:ext>
          </c:extLst>
        </c:ser>
        <c:ser>
          <c:idx val="2"/>
          <c:order val="2"/>
          <c:tx>
            <c:strRef>
              <c:f>'Outcomes Based on Goals.'!$H$1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a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Goals.'!$H$2:$H$13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22-4F87-B92F-C505E5C92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306096"/>
        <c:axId val="570305112"/>
      </c:lineChart>
      <c:catAx>
        <c:axId val="57030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305112"/>
        <c:crosses val="autoZero"/>
        <c:auto val="1"/>
        <c:lblAlgn val="ctr"/>
        <c:lblOffset val="100"/>
        <c:noMultiLvlLbl val="0"/>
      </c:catAx>
      <c:valAx>
        <c:axId val="57030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30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65915754879184E-2"/>
          <c:y val="0.17020328841753365"/>
          <c:w val="0.78266664447144862"/>
          <c:h val="0.671282963454169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C0-43A4-86A5-38A2303730D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C0-43A4-86A5-38A2303730D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C0-43A4-86A5-38A230373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3468080"/>
        <c:axId val="523468408"/>
      </c:barChart>
      <c:catAx>
        <c:axId val="5234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468408"/>
        <c:crosses val="autoZero"/>
        <c:auto val="1"/>
        <c:lblAlgn val="ctr"/>
        <c:lblOffset val="100"/>
        <c:noMultiLvlLbl val="0"/>
      </c:catAx>
      <c:valAx>
        <c:axId val="52346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46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DFA819A-B789-46B2-BEE4-FCA623E9F96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847975B-BCBB-44C6-81E0-BBAA7A5C06F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E8B8C22-105B-4084-8623-9552431BE899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11</xdr:row>
      <xdr:rowOff>166686</xdr:rowOff>
    </xdr:from>
    <xdr:to>
      <xdr:col>22</xdr:col>
      <xdr:colOff>342900</xdr:colOff>
      <xdr:row>37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D02D3-1AB1-4A5F-A466-0E9846F89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11</xdr:row>
      <xdr:rowOff>166687</xdr:rowOff>
    </xdr:from>
    <xdr:to>
      <xdr:col>18</xdr:col>
      <xdr:colOff>228600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239AFD-5FBB-4ADE-8E52-2E1E83E9B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4615" cy="63011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FEA99FE-DBB4-409B-9153-3ECE72081F1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D9A80BC-989A-4CB3-8AA9-FDE20CBB523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94615" cy="630115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185737</xdr:colOff>
      <xdr:row>11</xdr:row>
      <xdr:rowOff>166687</xdr:rowOff>
    </xdr:from>
    <xdr:to>
      <xdr:col>14</xdr:col>
      <xdr:colOff>490537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937CE5-E28E-4674-B697-EA4AFD0E3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235858</xdr:colOff>
      <xdr:row>7</xdr:row>
      <xdr:rowOff>149904</xdr:rowOff>
    </xdr:from>
    <xdr:to>
      <xdr:col>20</xdr:col>
      <xdr:colOff>310243</xdr:colOff>
      <xdr:row>28</xdr:row>
      <xdr:rowOff>116114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7FCE39-A6AD-408C-8941-E70E5E9CA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381001</xdr:colOff>
      <xdr:row>9</xdr:row>
      <xdr:rowOff>0</xdr:rowOff>
    </xdr:from>
    <xdr:to>
      <xdr:col>24</xdr:col>
      <xdr:colOff>21166</xdr:colOff>
      <xdr:row>36</xdr:row>
      <xdr:rowOff>116416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7B17DA-5CA7-4EF0-ADC8-57C8FD465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heer, Zohaib/Patient Financial Services" refreshedDate="44774.062745023148" createdVersion="6" refreshedVersion="6" minRefreshableVersion="3" recordCount="4114" xr:uid="{F797A57B-A449-4423-8A91-437896115F8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heer, Zohaib/Patient Financial Services" refreshedDate="44774.902541898147" createdVersion="6" refreshedVersion="6" minRefreshableVersion="3" recordCount="4114" xr:uid="{B20A2429-55E4-425F-8134-7A458933376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heer, Zohaib/Patient Financial Services" refreshedDate="44775.798260763891" createdVersion="6" refreshedVersion="6" minRefreshableVersion="3" recordCount="4114" xr:uid="{A6D1B2E0-0A36-4E52-963C-54B6753A041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9029394"/>
        <n v="1458847265"/>
        <n v="1415328259"/>
        <n v="1429584438"/>
        <n v="1458814600"/>
        <n v="1434477079"/>
        <n v="1453334629"/>
        <n v="1412432436"/>
        <n v="1405485297"/>
        <n v="1429290719"/>
        <n v="1412945440"/>
        <n v="1422920415"/>
        <n v="1482444295"/>
        <n v="1415711095"/>
        <n v="1439800904"/>
        <n v="1464141158"/>
        <n v="1441894248"/>
        <n v="1428539708"/>
        <n v="1447797950"/>
        <n v="1434552207"/>
        <n v="1401814964"/>
        <n v="1401823952"/>
        <n v="1441552305"/>
        <n v="1408203557"/>
        <n v="1435709765"/>
        <n v="1439350707"/>
        <n v="1477981120"/>
        <n v="1429306914"/>
        <n v="1438098875"/>
        <n v="1467162586"/>
        <n v="1459203727"/>
        <n v="1465850898"/>
        <n v="1444413581"/>
        <n v="1430750795"/>
        <n v="1455861269"/>
        <n v="1454975963"/>
        <n v="1444059839"/>
        <n v="1447461370"/>
        <n v="1414591364"/>
        <n v="1399058797"/>
        <n v="1472674285"/>
        <n v="1456025023"/>
        <n v="1411499149"/>
        <n v="1463849116"/>
        <n v="1466185786"/>
        <n v="1462468797"/>
        <n v="1413341990"/>
        <n v="1482788482"/>
        <n v="1423245003"/>
        <n v="1401485207"/>
        <n v="1472451356"/>
        <n v="1424759330"/>
        <n v="1455508964"/>
        <n v="1410148457"/>
        <n v="1434739463"/>
        <n v="1411485391"/>
        <n v="1458075837"/>
        <n v="1404857339"/>
        <n v="1453487587"/>
        <n v="1414538031"/>
        <n v="1427866200"/>
        <n v="1428957912"/>
        <n v="1446179553"/>
        <n v="1450619123"/>
        <n v="1418379324"/>
        <n v="1428955887"/>
        <n v="1429125268"/>
        <n v="1403169690"/>
        <n v="1406572381"/>
        <n v="1421185594"/>
        <n v="1455528790"/>
        <n v="1398511589"/>
        <n v="1463783521"/>
        <n v="1418161339"/>
        <n v="1459825493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64045954"/>
        <n v="1442243484"/>
        <n v="1405097102"/>
        <n v="1457450958"/>
        <n v="1416932133"/>
        <n v="1438445097"/>
        <n v="1424701775"/>
        <n v="1430239089"/>
        <n v="1423847093"/>
        <n v="1454453021"/>
        <n v="1403562705"/>
        <n v="1467024468"/>
        <n v="1416311351"/>
        <n v="1458333811"/>
        <n v="1404161639"/>
        <n v="1434322815"/>
        <n v="1405095123"/>
        <n v="1413527001"/>
        <n v="1425270876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23024847"/>
        <n v="1397217052"/>
        <n v="1405100992"/>
        <n v="1419213664"/>
        <n v="1403356792"/>
        <n v="1409187761"/>
        <n v="1415644395"/>
        <n v="1437820396"/>
        <n v="1431455084"/>
        <n v="1424819871"/>
        <n v="1434537179"/>
        <n v="1447098599"/>
        <n v="1457628680"/>
        <n v="1440701890"/>
        <n v="1461027388"/>
        <n v="1406578178"/>
        <n v="1421478823"/>
        <n v="1430734844"/>
        <n v="1405291811"/>
        <n v="1450718661"/>
        <n v="1455725596"/>
        <n v="1439517413"/>
        <n v="1437754137"/>
        <n v="1481756855"/>
        <n v="1405957098"/>
        <n v="1426407426"/>
        <n v="1417489143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36587218"/>
        <n v="1408648985"/>
        <n v="1409608801"/>
        <n v="1473893721"/>
        <n v="1449260256"/>
        <n v="1402506278"/>
        <n v="1445985299"/>
        <n v="1422424818"/>
        <n v="1418158683"/>
        <n v="1436355270"/>
        <n v="1414505137"/>
        <n v="1468959873"/>
        <n v="1404658329"/>
        <n v="1476962042"/>
        <n v="1401044229"/>
        <n v="1485909937"/>
        <n v="1430405903"/>
        <n v="1432072893"/>
        <n v="1445203454"/>
        <n v="1421432810"/>
        <n v="1405307696"/>
        <n v="1430321659"/>
        <n v="1462585315"/>
        <n v="1422155740"/>
        <n v="1400720703"/>
        <n v="1429558756"/>
        <n v="1462232309"/>
        <n v="1462360752"/>
        <n v="1407847161"/>
        <n v="1406131023"/>
        <n v="1450628773"/>
        <n v="1476436660"/>
        <n v="1413291655"/>
        <n v="1458178044"/>
        <n v="1426203071"/>
        <n v="1437236159"/>
        <n v="1407388144"/>
        <n v="1417053748"/>
        <n v="1404973504"/>
        <n v="1412258977"/>
        <n v="1430494082"/>
        <n v="1457078868"/>
        <n v="1424579699"/>
        <n v="1435953566"/>
        <n v="1472786744"/>
        <n v="1407254874"/>
        <n v="1438789546"/>
        <n v="1418862743"/>
        <n v="1417651630"/>
        <n v="1406140561"/>
        <n v="1412328979"/>
        <n v="1409176358"/>
        <n v="1424279986"/>
        <n v="1423705801"/>
        <n v="1431396791"/>
        <n v="1407832642"/>
        <n v="1403355126"/>
        <n v="1460751673"/>
        <n v="1433897647"/>
        <n v="1404892123"/>
        <n v="1421031221"/>
        <n v="1445358903"/>
        <n v="1457120942"/>
        <n v="1411587606"/>
        <n v="1422374420"/>
        <n v="1400168264"/>
        <n v="1401770178"/>
        <n v="1466345681"/>
        <n v="1415208435"/>
        <n v="1439057397"/>
        <n v="1409721542"/>
        <n v="1422388822"/>
        <n v="1397683410"/>
        <n v="1446562494"/>
        <n v="1445226117"/>
        <n v="1425509050"/>
        <n v="1421417147"/>
        <n v="1473326439"/>
        <n v="1418818151"/>
        <n v="1471638646"/>
        <n v="1418002634"/>
        <n v="1417533953"/>
        <n v="1486077481"/>
        <n v="1426050982"/>
        <n v="1430242488"/>
        <n v="1462280848"/>
        <n v="1463686339"/>
        <n v="1459520318"/>
        <n v="1404927690"/>
        <n v="1424488244"/>
        <n v="1425678057"/>
        <n v="1462815219"/>
        <n v="1461179576"/>
        <n v="1431113180"/>
        <n v="1482092186"/>
        <n v="1412809644"/>
        <n v="1455570728"/>
        <n v="1460034594"/>
        <n v="1399414290"/>
        <n v="1455428380"/>
        <n v="1409338556"/>
        <n v="1454342893"/>
        <n v="1451607071"/>
        <n v="1446048367"/>
        <n v="1408389010"/>
        <n v="1407370211"/>
        <n v="1421339077"/>
        <n v="1443715053"/>
        <n v="1425633821"/>
        <n v="1423231025"/>
        <n v="1405217355"/>
        <n v="1423198512"/>
        <n v="1486681708"/>
        <n v="1432763054"/>
        <n v="1452008599"/>
        <n v="1486191507"/>
        <n v="1445023516"/>
        <n v="1446150141"/>
        <n v="1427405896"/>
        <n v="1435014507"/>
        <n v="1406825360"/>
        <n v="1440826647"/>
        <n v="1419858278"/>
        <n v="1427979849"/>
        <n v="1401978147"/>
        <n v="1471636265"/>
        <n v="1411400210"/>
        <n v="1408395400"/>
        <n v="1417455813"/>
        <n v="1473285108"/>
        <n v="1464889468"/>
        <n v="1415341464"/>
        <n v="1408381704"/>
        <n v="1465533672"/>
        <n v="1478386812"/>
        <n v="1458761673"/>
        <n v="1432705336"/>
        <n v="1444689259"/>
        <n v="1441985458"/>
        <n v="1439827639"/>
        <n v="1399415500"/>
        <n v="1436888066"/>
        <n v="1418234646"/>
        <n v="1405024561"/>
        <n v="1472711224"/>
        <n v="1472001713"/>
        <n v="1480283321"/>
        <n v="1403822912"/>
        <n v="1454173120"/>
        <n v="1477781724"/>
        <n v="1442593427"/>
        <n v="1431973626"/>
        <n v="1467976954"/>
        <n v="1424992026"/>
        <n v="1415228325"/>
        <n v="1410141900"/>
        <n v="1406004589"/>
        <n v="1397709165"/>
        <n v="1450203416"/>
        <n v="1457352787"/>
        <n v="1465856639"/>
        <n v="1441119774"/>
        <n v="1400698287"/>
        <n v="1419881831"/>
        <n v="1413477228"/>
        <n v="1446267849"/>
        <n v="1400600031"/>
        <n v="1405266710"/>
        <n v="1446506080"/>
        <n v="1399427064"/>
        <n v="1408116152"/>
        <n v="1400604056"/>
        <n v="1466205262"/>
        <n v="1408050316"/>
        <n v="1401294084"/>
        <n v="1427724426"/>
        <n v="1406752985"/>
        <n v="1406058798"/>
        <n v="1463545149"/>
        <n v="1466621732"/>
        <n v="1421596356"/>
        <n v="1479747794"/>
        <n v="1480187931"/>
        <n v="1403462111"/>
        <n v="1443712007"/>
        <n v="1444137375"/>
        <n v="1400547969"/>
        <n v="1433395391"/>
        <n v="1412879366"/>
        <n v="1482951242"/>
        <n v="1443811268"/>
        <n v="1428614058"/>
        <n v="1437365176"/>
        <n v="1451684437"/>
        <n v="1450235374"/>
        <n v="1473416906"/>
        <n v="1442604989"/>
        <n v="1401231722"/>
        <n v="1428539033"/>
        <n v="1418827324"/>
        <n v="1465830560"/>
        <n v="1432100004"/>
        <n v="1434478344"/>
        <n v="1436305452"/>
        <n v="1435088093"/>
        <n v="1402784964"/>
        <n v="1479516350"/>
        <n v="1484484219"/>
        <n v="1449431237"/>
        <n v="1414438177"/>
        <n v="1439952550"/>
        <n v="1404970632"/>
        <n v="1424221866"/>
        <n v="1411333887"/>
        <n v="1397854356"/>
        <n v="1474958434"/>
        <n v="1479860109"/>
        <n v="1460219110"/>
        <n v="1399474134"/>
        <n v="1473105054"/>
        <n v="1446209804"/>
        <n v="1463929351"/>
        <n v="1400600840"/>
        <n v="1454280186"/>
        <n v="1418824867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14T16:36:34"/>
        <d v="2016-03-24T19:21:05"/>
        <d v="2014-11-07T02:44:19"/>
        <d v="2015-04-21T02:47:18"/>
        <d v="2016-03-24T10:16:40"/>
        <d v="2015-06-16T17:51:19"/>
        <d v="2016-01-21T00:03:49"/>
        <d v="2014-10-04T14:20:36"/>
        <d v="2014-07-16T04:34:57"/>
        <d v="2015-04-17T17:11:59"/>
        <d v="2014-10-10T12:50:40"/>
        <d v="2015-02-02T23:40:15"/>
        <d v="2016-12-22T22:04:55"/>
        <d v="2014-11-11T13:04:55"/>
        <d v="2015-08-17T08:41:44"/>
        <d v="2016-05-25T01:52:38"/>
        <d v="2015-09-10T14:10:48"/>
        <d v="2015-04-09T00:35:08"/>
        <d v="2015-11-17T22:05:50"/>
        <d v="2015-06-17T14:43:27"/>
        <d v="2014-06-03T17:02:44"/>
        <d v="2014-06-03T19:32:32"/>
        <d v="2015-09-06T15:11:45"/>
        <d v="2014-08-16T15:39:17"/>
        <d v="2015-07-01T00:16:05"/>
        <d v="2015-08-12T03:38:27"/>
        <d v="2016-11-01T06:18:40"/>
        <d v="2015-04-17T21:41:54"/>
        <d v="2015-07-28T15:54:35"/>
        <d v="2016-06-29T01:09:46"/>
        <d v="2016-03-28T22:22:07"/>
        <d v="2016-06-13T20:48:18"/>
        <d v="2015-10-09T17:59:41"/>
        <d v="2015-05-04T14:46:35"/>
        <d v="2016-02-19T05:54:29"/>
        <d v="2016-02-08T23:59:23"/>
        <d v="2015-10-05T15:43:59"/>
        <d v="2015-11-14T00:36:10"/>
        <d v="2014-10-29T14:02:44"/>
        <d v="2014-05-02T19:26:37"/>
        <d v="2016-08-31T20:11:25"/>
        <d v="2016-02-21T03:23:43"/>
        <d v="2014-09-23T19:05:49"/>
        <d v="2016-05-21T16:45:16"/>
        <d v="2016-06-17T17:49:46"/>
        <d v="2016-05-05T17:19:57"/>
        <d v="2014-10-15T02:59:50"/>
        <d v="2016-12-26T21:41:22"/>
        <d v="2015-02-06T17:50:03"/>
        <d v="2014-05-30T21:26:47"/>
        <d v="2016-08-29T06:15:56"/>
        <d v="2015-02-24T06:28:50"/>
        <d v="2016-02-15T04:02:44"/>
        <d v="2014-09-08T03:54:17"/>
        <d v="2015-06-19T18:44:23"/>
        <d v="2014-09-23T15:16:31"/>
        <d v="2016-03-15T21:03:57"/>
        <d v="2014-07-08T22:08:59"/>
        <d v="2016-01-22T18:33:07"/>
        <d v="2014-10-28T23:13:51"/>
        <d v="2015-04-01T05:30:00"/>
        <d v="2015-04-13T20:45:12"/>
        <d v="2015-10-30T04:32:33"/>
        <d v="2015-12-20T13:45:23"/>
        <d v="2014-12-12T10:15:24"/>
        <d v="2015-04-13T20:11:27"/>
        <d v="2015-04-15T19:14:28"/>
        <d v="2014-06-19T09:21:30"/>
        <d v="2014-07-28T18:33:01"/>
        <d v="2015-01-13T21:46:34"/>
        <d v="2016-02-15T09:33:10"/>
        <d v="2014-04-26T11:26:29"/>
        <d v="2016-05-20T22:32:01"/>
        <d v="2014-12-09T21:42:19"/>
        <d v="2016-04-05T03:04:53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5-23T23:25:54"/>
        <d v="2015-09-14T15:11:24"/>
        <d v="2014-07-11T16:45:02"/>
        <d v="2016-03-08T15:29:18"/>
        <d v="2014-11-25T16:15:33"/>
        <d v="2015-08-01T16:04:57"/>
        <d v="2015-02-23T14:29:35"/>
        <d v="2015-04-28T16:38:09"/>
        <d v="2015-02-13T17:04:53"/>
        <d v="2016-02-02T22:43:41"/>
        <d v="2014-06-23T22:31:45"/>
        <d v="2016-06-27T10:47:48"/>
        <d v="2014-11-18T11:49:11"/>
        <d v="2016-03-18T20:43:31"/>
        <d v="2014-06-30T20:53:59"/>
        <d v="2015-06-14T23:00:15"/>
        <d v="2014-07-11T16:12:03"/>
        <d v="2014-10-17T06:23:21"/>
        <d v="2015-03-02T04:34:36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5-02-04T04:40:47"/>
        <d v="2014-04-11T11:50:52"/>
        <d v="2014-07-11T17:49:52"/>
        <d v="2014-12-22T02:01:04"/>
        <d v="2014-06-21T13:19:52"/>
        <d v="2014-08-28T01:02:41"/>
        <d v="2014-11-10T18:33:15"/>
        <d v="2015-07-25T10:33:16"/>
        <d v="2015-05-12T18:24:44"/>
        <d v="2015-02-24T23:17:51"/>
        <d v="2015-06-17T10:32:59"/>
        <d v="2015-11-09T19:49:59"/>
        <d v="2016-03-10T16:51:20"/>
        <d v="2015-08-27T18:58:10"/>
        <d v="2016-04-19T00:56:28"/>
        <d v="2014-07-28T20:09:38"/>
        <d v="2015-01-17T07:13:43"/>
        <d v="2015-05-04T10:20:44"/>
        <d v="2014-07-13T22:50:11"/>
        <d v="2015-12-21T17:24:21"/>
        <d v="2016-02-17T16:13:16"/>
        <d v="2015-08-14T01:56:53"/>
        <d v="2015-07-24T16:08:57"/>
        <d v="2016-12-14T23:07:35"/>
        <d v="2014-07-21T15:38:18"/>
        <d v="2015-03-15T08:17:06"/>
        <d v="2014-12-02T02:59:03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5-07-11T04:00:18"/>
        <d v="2014-08-21T19:23:05"/>
        <d v="2014-09-01T22:00:01"/>
        <d v="2016-09-14T22:55:21"/>
        <d v="2015-12-04T20:17:36"/>
        <d v="2014-06-11T17:04:38"/>
        <d v="2015-10-27T22:34:59"/>
        <d v="2015-01-28T06:00:18"/>
        <d v="2014-12-09T20:58:03"/>
        <d v="2015-07-08T11:34:30"/>
        <d v="2014-10-28T14:05:37"/>
        <d v="2016-07-19T20:24:33"/>
        <d v="2014-07-06T14:52:09"/>
        <d v="2016-10-20T11:14:02"/>
        <d v="2014-05-25T18:57:09"/>
        <d v="2017-02-01T00:45:37"/>
        <d v="2015-04-30T14:58:23"/>
        <d v="2015-05-19T22:01:33"/>
        <d v="2015-10-18T21:24:14"/>
        <d v="2015-01-16T18:26:50"/>
        <d v="2014-07-14T03:14:56"/>
        <d v="2015-04-29T15:34:19"/>
        <d v="2016-05-07T01:41:55"/>
        <d v="2015-01-25T03:15:40"/>
        <d v="2014-05-22T01:05:03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6-03-17T01:27:24"/>
        <d v="2015-03-12T23:31:11"/>
        <d v="2015-07-18T16:15:59"/>
        <d v="2014-08-07T05:09:04"/>
        <d v="2014-11-27T02:02:28"/>
        <d v="2014-07-10T06:25:04"/>
        <d v="2014-10-02T14:09:37"/>
        <d v="2015-05-01T15:28:02"/>
        <d v="2016-03-04T08:07:48"/>
        <d v="2015-02-22T04:34:59"/>
        <d v="2015-07-03T19:59:26"/>
        <d v="2016-09-02T03:25:44"/>
        <d v="2014-08-05T16:07:54"/>
        <d v="2015-08-05T15:45:46"/>
        <d v="2014-12-18T00:32:23"/>
        <d v="2014-12-04T00:07:10"/>
        <d v="2014-07-23T18:36:01"/>
        <d v="2014-10-03T09:36:19"/>
        <d v="2014-08-27T21:52:38"/>
        <d v="2015-02-18T17:19:46"/>
        <d v="2015-02-12T01:50:01"/>
        <d v="2015-05-12T02:13:11"/>
        <d v="2014-08-12T08:37:22"/>
        <d v="2014-06-21T12:52:06"/>
        <d v="2016-04-15T20:21:13"/>
        <d v="2015-06-10T00:54:07"/>
        <d v="2014-07-09T07:48:43"/>
        <d v="2015-01-12T02:53:41"/>
        <d v="2015-10-20T16:35:03"/>
        <d v="2016-03-04T19:49:02"/>
        <d v="2014-09-24T19:40:06"/>
        <d v="2015-01-27T16:00:20"/>
        <d v="2014-05-15T15:37:44"/>
        <d v="2014-06-03T04:36:18"/>
        <d v="2016-06-19T14:14:41"/>
        <d v="2014-11-05T17:27:15"/>
        <d v="2015-08-08T18:09:57"/>
        <d v="2014-09-03T05:19:02"/>
        <d v="2015-01-27T20:00:22"/>
        <d v="2014-04-16T21:23:30"/>
        <d v="2015-11-03T14:54:54"/>
        <d v="2015-10-19T03:41:57"/>
        <d v="2015-03-04T22:44:10"/>
        <d v="2015-01-16T14:05:47"/>
        <d v="2016-09-08T09:20:39"/>
        <d v="2014-12-17T12:09:11"/>
        <d v="2016-08-19T20:30:46"/>
        <d v="2014-12-08T01:37:14"/>
        <d v="2014-12-02T15:25:53"/>
        <d v="2017-02-02T23:18:01"/>
        <d v="2015-03-11T05:16:22"/>
        <d v="2015-04-28T17:34:48"/>
        <d v="2016-05-03T13:07:28"/>
        <d v="2016-05-19T19:32:19"/>
        <d v="2016-04-01T14:18:38"/>
        <d v="2014-07-09T17:41:30"/>
        <d v="2015-02-21T03:10:44"/>
        <d v="2015-03-06T21:40:57"/>
        <d v="2016-05-09T17:33:39"/>
        <d v="2016-04-20T19:12:56"/>
        <d v="2015-05-08T19:26:20"/>
        <d v="2016-12-18T20:16:26"/>
        <d v="2014-10-08T23:07:24"/>
        <d v="2016-02-15T21:12:08"/>
        <d v="2016-04-07T13:09:54"/>
        <d v="2014-05-06T22:11:30"/>
        <d v="2016-02-14T05:39:40"/>
        <d v="2014-08-29T18:55:56"/>
        <d v="2016-02-01T16:08:13"/>
        <d v="2016-01-01T00:11:11"/>
        <d v="2015-10-28T16:06:07"/>
        <d v="2014-08-18T19:10:10"/>
        <d v="2014-08-07T00:10:11"/>
        <d v="2015-01-15T16:24:37"/>
        <d v="2015-10-01T15:57:33"/>
        <d v="2015-03-06T09:23:41"/>
        <d v="2015-02-06T13:57:05"/>
        <d v="2014-07-13T02:09:15"/>
        <d v="2015-02-06T04:55:12"/>
        <d v="2017-02-09T23:08:28"/>
        <d v="2015-05-27T21:44:14"/>
        <d v="2016-01-05T15:43:19"/>
        <d v="2017-02-04T06:58:27"/>
        <d v="2015-10-16T19:25:16"/>
        <d v="2015-10-29T20:22:21"/>
        <d v="2015-03-26T21:38:16"/>
        <d v="2015-06-22T23:08:27"/>
        <d v="2014-07-31T16:49:20"/>
        <d v="2015-08-29T05:37:27"/>
        <d v="2014-12-29T13:04:38"/>
        <d v="2015-04-02T13:04:09"/>
        <d v="2014-06-05T14:22:27"/>
        <d v="2016-08-19T19:51:05"/>
        <d v="2014-09-22T15:36:50"/>
        <d v="2014-08-18T20:56:40"/>
        <d v="2014-12-01T17:43:33"/>
        <d v="2016-09-07T21:51:48"/>
        <d v="2016-06-02T17:44:28"/>
        <d v="2014-11-07T06:24:24"/>
        <d v="2014-08-18T17:08:24"/>
        <d v="2016-06-10T04:41:12"/>
        <d v="2016-11-05T23:00:12"/>
        <d v="2016-03-23T19:34:33"/>
        <d v="2015-05-27T05:42:16"/>
        <d v="2015-10-12T22:34:19"/>
        <d v="2015-09-11T15:30:58"/>
        <d v="2015-08-17T16:07:19"/>
        <d v="2014-05-06T22:31:40"/>
        <d v="2015-07-14T15:34:26"/>
        <d v="2014-12-10T18:04:06"/>
        <d v="2014-07-10T20:36:01"/>
        <d v="2016-09-01T06:27:04"/>
        <d v="2016-08-24T01:21:53"/>
        <d v="2016-11-27T21:48:41"/>
        <d v="2014-06-26T22:48:32"/>
        <d v="2016-01-30T16:58:40"/>
        <d v="2016-10-29T22:55:24"/>
        <d v="2015-09-18T16:23:47"/>
        <d v="2015-05-18T18:27:06"/>
        <d v="2016-07-08T11:22:34"/>
        <d v="2015-02-26T23:07:06"/>
        <d v="2014-11-05T22:58:45"/>
        <d v="2014-09-08T02:05:00"/>
        <d v="2014-07-22T04:49:49"/>
        <d v="2014-04-17T04:32:45"/>
        <d v="2015-12-15T18:16:56"/>
        <d v="2016-03-07T12:13:07"/>
        <d v="2016-06-13T22:23:59"/>
        <d v="2015-09-01T15:02:54"/>
        <d v="2014-05-21T18:51:27"/>
        <d v="2014-12-29T19:37:11"/>
        <d v="2014-10-16T16:33:48"/>
        <d v="2015-10-31T05:04:09"/>
        <d v="2014-05-20T15:33:51"/>
        <d v="2014-07-13T15:51:50"/>
        <d v="2015-11-02T23:14:40"/>
        <d v="2014-05-07T01:44:24"/>
        <d v="2014-08-15T15:22:32"/>
        <d v="2014-05-20T16:40:56"/>
        <d v="2016-06-17T23:14:22"/>
        <d v="2014-08-14T21:05:16"/>
        <d v="2014-05-28T16:21:24"/>
        <d v="2015-03-30T14:07:06"/>
        <d v="2014-07-30T20:43:05"/>
        <d v="2014-07-22T19:53:18"/>
        <d v="2016-05-18T04:19:09"/>
        <d v="2016-06-22T18:55:32"/>
        <d v="2015-01-18T15:52:36"/>
        <d v="2016-11-21T17:03:14"/>
        <d v="2016-11-26T19:18:51"/>
        <d v="2014-06-22T18:35:11"/>
        <d v="2015-10-01T15:06:47"/>
        <d v="2015-10-06T13:16:15"/>
        <d v="2014-05-20T01:06:09"/>
        <d v="2015-06-04T05:23:11"/>
        <d v="2014-10-09T18:29:26"/>
        <d v="2016-12-28T18:54:02"/>
        <d v="2015-10-02T18:41:08"/>
        <d v="2015-04-09T21:14:18"/>
        <d v="2015-07-20T04:06:16"/>
        <d v="2016-01-01T21:40:37"/>
        <d v="2015-12-16T03:09:34"/>
        <d v="2016-09-09T10:28:26"/>
        <d v="2015-09-18T19:36:29"/>
        <d v="2014-05-27T23:02:02"/>
        <d v="2015-04-09T00:23:53"/>
        <d v="2014-12-17T14:42:04"/>
        <d v="2016-06-13T15:09:20"/>
        <d v="2015-05-20T05:33:24"/>
        <d v="2015-06-16T18:12:24"/>
        <d v="2015-07-07T21:44:12"/>
        <d v="2015-06-23T19:34:53"/>
        <d v="2014-06-14T22:29:24"/>
        <d v="2016-11-19T00:45:50"/>
        <d v="2017-01-15T12:43:39"/>
        <d v="2015-12-06T19:47:17"/>
        <d v="2014-10-27T19:29:37"/>
        <d v="2015-08-19T02:49:10"/>
        <d v="2014-07-10T05:37:12"/>
        <d v="2015-02-18T01:11:06"/>
        <d v="2014-09-21T21:11:27"/>
        <d v="2014-04-18T20:52:36"/>
        <d v="2016-09-27T06:40:34"/>
        <d v="2016-11-23T00:15:09"/>
        <d v="2016-04-09T16:25:10"/>
        <d v="2014-05-07T14:48:54"/>
        <d v="2016-09-05T19:50:54"/>
        <d v="2015-10-30T12:56:44"/>
        <d v="2016-05-22T15:02:31"/>
        <d v="2014-05-20T15:47:20"/>
        <d v="2016-01-31T22:43:06"/>
        <d v="2014-12-17T14:01:07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5"/>
    <b v="0"/>
    <n v="0"/>
    <b v="0"/>
    <s v="theater/plays"/>
    <n v="0"/>
    <n v="0"/>
    <x v="1"/>
    <s v="plays"/>
    <x v="284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6"/>
    <b v="0"/>
    <n v="0"/>
    <b v="0"/>
    <s v="theater/plays"/>
    <n v="0"/>
    <n v="0"/>
    <x v="1"/>
    <s v="plays"/>
    <x v="2846"/>
    <d v="2016-05-23T19:21:05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47"/>
    <b v="0"/>
    <n v="0"/>
    <b v="0"/>
    <s v="theater/plays"/>
    <n v="0"/>
    <n v="0"/>
    <x v="1"/>
    <s v="plays"/>
    <x v="2847"/>
    <d v="2015-01-06T02:44:19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48"/>
    <b v="0"/>
    <n v="0"/>
    <b v="0"/>
    <s v="theater/plays"/>
    <n v="0"/>
    <n v="0"/>
    <x v="1"/>
    <s v="plays"/>
    <x v="2848"/>
    <d v="2015-06-20T02:47:1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50"/>
    <b v="0"/>
    <n v="0"/>
    <b v="0"/>
    <s v="theater/plays"/>
    <n v="0"/>
    <n v="0"/>
    <x v="1"/>
    <s v="plays"/>
    <x v="2850"/>
    <d v="2015-07-16T17:51:19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52"/>
    <b v="0"/>
    <n v="0"/>
    <b v="0"/>
    <s v="theater/plays"/>
    <n v="0"/>
    <n v="0"/>
    <x v="1"/>
    <s v="plays"/>
    <x v="2852"/>
    <d v="2014-12-03T15:20:36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55"/>
    <b v="0"/>
    <n v="0"/>
    <b v="0"/>
    <s v="theater/plays"/>
    <n v="0"/>
    <n v="0"/>
    <x v="1"/>
    <s v="plays"/>
    <x v="2855"/>
    <d v="2014-10-18T04:59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56"/>
    <b v="0"/>
    <n v="0"/>
    <b v="0"/>
    <s v="theater/plays"/>
    <n v="0"/>
    <n v="0"/>
    <x v="1"/>
    <s v="plays"/>
    <x v="2856"/>
    <d v="2015-04-03T22:40:1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60"/>
    <b v="0"/>
    <n v="0"/>
    <b v="0"/>
    <s v="theater/plays"/>
    <n v="0"/>
    <n v="0"/>
    <x v="1"/>
    <s v="plays"/>
    <x v="2860"/>
    <d v="2016-07-24T01:52:38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2862"/>
    <b v="0"/>
    <n v="0"/>
    <b v="0"/>
    <s v="theater/plays"/>
    <n v="0"/>
    <n v="0"/>
    <x v="1"/>
    <s v="plays"/>
    <x v="2862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2863"/>
    <b v="0"/>
    <n v="0"/>
    <b v="0"/>
    <s v="theater/plays"/>
    <n v="0"/>
    <n v="0"/>
    <x v="1"/>
    <s v="plays"/>
    <x v="2863"/>
    <d v="2015-12-17T22:05:50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2865"/>
    <b v="0"/>
    <n v="0"/>
    <b v="0"/>
    <s v="theater/plays"/>
    <n v="0"/>
    <n v="0"/>
    <x v="1"/>
    <s v="plays"/>
    <x v="2865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2866"/>
    <b v="0"/>
    <n v="0"/>
    <b v="0"/>
    <s v="theater/plays"/>
    <n v="0"/>
    <n v="0"/>
    <x v="1"/>
    <s v="plays"/>
    <x v="2866"/>
    <d v="2014-07-05T03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2867"/>
    <b v="0"/>
    <n v="0"/>
    <b v="0"/>
    <s v="theater/plays"/>
    <n v="0"/>
    <n v="0"/>
    <x v="1"/>
    <s v="plays"/>
    <x v="2867"/>
    <d v="2015-11-05T16:11:4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2868"/>
    <b v="0"/>
    <n v="0"/>
    <b v="0"/>
    <s v="theater/plays"/>
    <n v="0"/>
    <n v="0"/>
    <x v="1"/>
    <s v="plays"/>
    <x v="2868"/>
    <d v="2014-08-24T07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2869"/>
    <b v="0"/>
    <n v="0"/>
    <b v="0"/>
    <s v="theater/plays"/>
    <n v="0"/>
    <n v="0"/>
    <x v="1"/>
    <s v="plays"/>
    <x v="2869"/>
    <d v="2015-08-14T19:38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2870"/>
    <b v="0"/>
    <n v="0"/>
    <b v="0"/>
    <s v="theater/plays"/>
    <n v="0"/>
    <n v="0"/>
    <x v="1"/>
    <s v="plays"/>
    <x v="2870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2871"/>
    <b v="0"/>
    <n v="0"/>
    <b v="0"/>
    <s v="theater/plays"/>
    <n v="0"/>
    <n v="0"/>
    <x v="1"/>
    <s v="plays"/>
    <x v="2871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2872"/>
    <b v="0"/>
    <n v="0"/>
    <b v="0"/>
    <s v="theater/plays"/>
    <n v="0"/>
    <n v="0"/>
    <x v="1"/>
    <s v="plays"/>
    <x v="2872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2873"/>
    <b v="0"/>
    <n v="0"/>
    <b v="0"/>
    <s v="theater/plays"/>
    <n v="0"/>
    <n v="0"/>
    <x v="1"/>
    <s v="plays"/>
    <x v="2873"/>
    <d v="2015-08-27T15:54:3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2874"/>
    <b v="0"/>
    <n v="0"/>
    <b v="0"/>
    <s v="theater/plays"/>
    <n v="0"/>
    <n v="0"/>
    <x v="1"/>
    <s v="plays"/>
    <x v="2874"/>
    <d v="2016-07-29T23:29:00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2875"/>
    <b v="0"/>
    <n v="0"/>
    <b v="0"/>
    <s v="theater/plays"/>
    <n v="0"/>
    <n v="0"/>
    <x v="1"/>
    <s v="plays"/>
    <x v="2875"/>
    <d v="2016-04-25T00:20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2876"/>
    <b v="0"/>
    <n v="0"/>
    <b v="0"/>
    <s v="theater/plays"/>
    <n v="0"/>
    <n v="0"/>
    <x v="1"/>
    <s v="plays"/>
    <x v="2876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2877"/>
    <b v="0"/>
    <n v="0"/>
    <b v="0"/>
    <s v="theater/plays"/>
    <n v="0"/>
    <n v="0"/>
    <x v="1"/>
    <s v="plays"/>
    <x v="2877"/>
    <d v="2015-11-08T18:59:4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2879"/>
    <b v="0"/>
    <n v="0"/>
    <b v="0"/>
    <s v="theater/plays"/>
    <n v="0"/>
    <n v="0"/>
    <x v="1"/>
    <s v="plays"/>
    <x v="2879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2880"/>
    <b v="0"/>
    <n v="0"/>
    <b v="0"/>
    <s v="theater/plays"/>
    <n v="0"/>
    <n v="0"/>
    <x v="1"/>
    <s v="plays"/>
    <x v="2880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2881"/>
    <b v="0"/>
    <n v="0"/>
    <b v="0"/>
    <s v="theater/plays"/>
    <n v="0"/>
    <n v="0"/>
    <x v="1"/>
    <s v="plays"/>
    <x v="2881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2882"/>
    <b v="0"/>
    <n v="0"/>
    <b v="0"/>
    <s v="theater/plays"/>
    <n v="0"/>
    <n v="0"/>
    <x v="1"/>
    <s v="plays"/>
    <x v="2882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2883"/>
    <b v="0"/>
    <n v="0"/>
    <b v="0"/>
    <s v="theater/plays"/>
    <n v="0"/>
    <n v="0"/>
    <x v="1"/>
    <s v="plays"/>
    <x v="2883"/>
    <d v="2014-12-18T15:02:44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2884"/>
    <b v="0"/>
    <n v="0"/>
    <b v="0"/>
    <s v="theater/plays"/>
    <n v="0"/>
    <n v="0"/>
    <x v="1"/>
    <s v="plays"/>
    <x v="2884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2885"/>
    <b v="0"/>
    <n v="0"/>
    <b v="0"/>
    <s v="theater/plays"/>
    <n v="0"/>
    <n v="0"/>
    <x v="1"/>
    <s v="plays"/>
    <x v="2885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2886"/>
    <b v="0"/>
    <n v="0"/>
    <b v="0"/>
    <s v="theater/plays"/>
    <n v="0"/>
    <n v="0"/>
    <x v="1"/>
    <s v="plays"/>
    <x v="2886"/>
    <d v="2016-04-21T02:23:43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2887"/>
    <b v="0"/>
    <n v="0"/>
    <b v="0"/>
    <s v="theater/plays"/>
    <n v="0"/>
    <n v="0"/>
    <x v="1"/>
    <s v="plays"/>
    <x v="2887"/>
    <d v="2014-10-21T19:51:00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2888"/>
    <b v="0"/>
    <n v="0"/>
    <b v="0"/>
    <s v="theater/plays"/>
    <n v="0"/>
    <n v="0"/>
    <x v="1"/>
    <s v="plays"/>
    <x v="2888"/>
    <d v="2016-06-14T18:54:00"/>
    <x v="2"/>
  </r>
  <r>
    <n v="4087"/>
    <s v="Stage Production &quot;The Nail Shop&quot;"/>
    <s v="Comedy Stage Play"/>
    <n v="9600"/>
    <n v="0"/>
    <x v="2"/>
    <s v="US"/>
    <s v="USD"/>
    <n v="1468777786"/>
    <x v="2889"/>
    <b v="0"/>
    <n v="0"/>
    <b v="0"/>
    <s v="theater/plays"/>
    <n v="0"/>
    <n v="0"/>
    <x v="1"/>
    <s v="plays"/>
    <x v="2889"/>
    <d v="2016-07-17T17:49:46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2890"/>
    <b v="0"/>
    <n v="0"/>
    <b v="0"/>
    <s v="theater/plays"/>
    <n v="0"/>
    <n v="0"/>
    <x v="1"/>
    <s v="plays"/>
    <x v="2890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2891"/>
    <b v="0"/>
    <n v="0"/>
    <b v="0"/>
    <s v="theater/plays"/>
    <n v="0"/>
    <n v="0"/>
    <x v="1"/>
    <s v="plays"/>
    <x v="2891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2892"/>
    <b v="0"/>
    <n v="0"/>
    <b v="0"/>
    <s v="theater/plays"/>
    <n v="0"/>
    <n v="0"/>
    <x v="1"/>
    <s v="plays"/>
    <x v="2892"/>
    <d v="2017-01-25T21:41:2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2893"/>
    <b v="0"/>
    <n v="1"/>
    <b v="0"/>
    <s v="theater/plays"/>
    <n v="0"/>
    <n v="1"/>
    <x v="1"/>
    <s v="plays"/>
    <x v="28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2894"/>
    <b v="0"/>
    <n v="1"/>
    <b v="0"/>
    <s v="theater/plays"/>
    <n v="0"/>
    <n v="1"/>
    <x v="1"/>
    <s v="plays"/>
    <x v="2894"/>
    <d v="2014-06-25T21:00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2895"/>
    <b v="0"/>
    <n v="1"/>
    <b v="0"/>
    <s v="theater/plays"/>
    <n v="0"/>
    <n v="1"/>
    <x v="1"/>
    <s v="plays"/>
    <x v="2895"/>
    <d v="2016-09-12T16:59:00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2896"/>
    <b v="0"/>
    <n v="1"/>
    <b v="0"/>
    <s v="theater/plays"/>
    <n v="0"/>
    <n v="1"/>
    <x v="1"/>
    <s v="plays"/>
    <x v="28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2897"/>
    <b v="0"/>
    <n v="1"/>
    <b v="0"/>
    <s v="theater/plays"/>
    <n v="0"/>
    <n v="1"/>
    <x v="1"/>
    <s v="plays"/>
    <x v="2897"/>
    <d v="2016-03-16T03:02:44"/>
    <x v="2"/>
  </r>
  <r>
    <n v="4004"/>
    <s v="South Florida Tours"/>
    <s v="Help Launch The Queen Into South Florida!"/>
    <n v="500"/>
    <n v="1"/>
    <x v="2"/>
    <s v="US"/>
    <s v="USD"/>
    <n v="1412740457"/>
    <x v="2898"/>
    <b v="0"/>
    <n v="1"/>
    <b v="0"/>
    <s v="theater/plays"/>
    <n v="0"/>
    <n v="1"/>
    <x v="1"/>
    <s v="plays"/>
    <x v="2898"/>
    <d v="2014-10-08T03:54:17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2899"/>
    <b v="0"/>
    <n v="1"/>
    <b v="0"/>
    <s v="theater/plays"/>
    <n v="0"/>
    <n v="1"/>
    <x v="1"/>
    <s v="plays"/>
    <x v="2899"/>
    <d v="2015-07-19T18:44:2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2900"/>
    <b v="0"/>
    <n v="1"/>
    <b v="0"/>
    <s v="theater/plays"/>
    <n v="0"/>
    <n v="1"/>
    <x v="1"/>
    <s v="plays"/>
    <x v="2900"/>
    <d v="2014-10-23T15:16:3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1"/>
    <b v="0"/>
    <n v="2"/>
    <b v="0"/>
    <s v="theater/plays"/>
    <n v="0"/>
    <n v="1"/>
    <x v="1"/>
    <s v="plays"/>
    <x v="2901"/>
    <d v="2016-05-14T21:03:57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2"/>
    <b v="0"/>
    <n v="2"/>
    <b v="0"/>
    <s v="theater/plays"/>
    <n v="0"/>
    <n v="1"/>
    <x v="1"/>
    <s v="plays"/>
    <x v="2902"/>
    <d v="2014-09-06T22:08:59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2903"/>
    <b v="0"/>
    <n v="1"/>
    <b v="0"/>
    <s v="theater/plays"/>
    <n v="0"/>
    <n v="2"/>
    <x v="1"/>
    <s v="plays"/>
    <x v="2903"/>
    <d v="2016-02-16T18:33:07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3904"/>
    <s v="Black America from Prophets to Pimps"/>
    <s v="A play that will cover 4000 years of black history."/>
    <n v="10000"/>
    <n v="3"/>
    <x v="2"/>
    <s v="US"/>
    <s v="USD"/>
    <n v="1429074240"/>
    <x v="2905"/>
    <b v="0"/>
    <n v="2"/>
    <b v="0"/>
    <s v="theater/plays"/>
    <n v="0"/>
    <n v="1.5"/>
    <x v="1"/>
    <s v="plays"/>
    <x v="2905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2906"/>
    <b v="0"/>
    <n v="1"/>
    <b v="0"/>
    <s v="theater/plays"/>
    <n v="0"/>
    <n v="3"/>
    <x v="1"/>
    <s v="plays"/>
    <x v="2906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2907"/>
    <b v="0"/>
    <n v="2"/>
    <b v="0"/>
    <s v="theater/plays"/>
    <n v="2"/>
    <n v="1.5"/>
    <x v="1"/>
    <s v="plays"/>
    <x v="2907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2908"/>
    <b v="0"/>
    <n v="3"/>
    <b v="0"/>
    <s v="theater/plays"/>
    <n v="0"/>
    <n v="1"/>
    <x v="1"/>
    <s v="plays"/>
    <x v="2908"/>
    <d v="2016-01-08T06:34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909"/>
    <b v="0"/>
    <n v="1"/>
    <b v="0"/>
    <s v="theater/plays"/>
    <n v="0"/>
    <n v="5"/>
    <x v="1"/>
    <s v="plays"/>
    <x v="2909"/>
    <d v="2015-01-11T10:15:24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2911"/>
    <b v="0"/>
    <n v="1"/>
    <b v="0"/>
    <s v="theater/plays"/>
    <n v="0"/>
    <n v="5"/>
    <x v="1"/>
    <s v="plays"/>
    <x v="2911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2912"/>
    <b v="0"/>
    <n v="1"/>
    <b v="0"/>
    <s v="theater/plays"/>
    <n v="0"/>
    <n v="5"/>
    <x v="1"/>
    <s v="plays"/>
    <x v="2912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2913"/>
    <b v="0"/>
    <n v="1"/>
    <b v="0"/>
    <s v="theater/plays"/>
    <n v="0"/>
    <n v="5"/>
    <x v="1"/>
    <s v="plays"/>
    <x v="2913"/>
    <d v="2014-08-26T16:28:00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2917"/>
    <b v="0"/>
    <n v="1"/>
    <b v="0"/>
    <s v="theater/plays"/>
    <n v="0"/>
    <n v="5"/>
    <x v="1"/>
    <s v="plays"/>
    <x v="2917"/>
    <d v="2016-06-19T22:32:01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18"/>
    <b v="0"/>
    <n v="2"/>
    <b v="0"/>
    <s v="theater/plays"/>
    <n v="1"/>
    <n v="3"/>
    <x v="1"/>
    <s v="plays"/>
    <x v="2918"/>
    <d v="2015-02-07T21:42:19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919"/>
    <b v="0"/>
    <n v="3"/>
    <b v="0"/>
    <s v="theater/plays"/>
    <n v="0"/>
    <n v="2.33"/>
    <x v="1"/>
    <s v="plays"/>
    <x v="2919"/>
    <d v="2016-05-05T03:04:53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728"/>
    <b v="0"/>
    <n v="1"/>
    <b v="0"/>
    <s v="theater/plays"/>
    <n v="0"/>
    <n v="7"/>
    <x v="1"/>
    <s v="plays"/>
    <x v="3728"/>
    <d v="2016-07-08T23:25:54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729"/>
    <b v="0"/>
    <n v="1"/>
    <b v="0"/>
    <s v="theater/plays"/>
    <n v="5"/>
    <n v="10"/>
    <x v="1"/>
    <s v="plays"/>
    <x v="3729"/>
    <d v="2015-09-19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b v="0"/>
    <n v="1"/>
    <b v="0"/>
    <s v="theater/plays"/>
    <n v="10"/>
    <n v="10"/>
    <x v="1"/>
    <s v="plays"/>
    <x v="3730"/>
    <d v="2014-08-10T16:45:02"/>
    <x v="3"/>
  </r>
  <r>
    <n v="4000"/>
    <s v="The Escorts"/>
    <s v="An Enticing Trip into the World of Assisted Dying"/>
    <n v="8000"/>
    <n v="10"/>
    <x v="2"/>
    <s v="US"/>
    <s v="USD"/>
    <n v="1462631358"/>
    <x v="3731"/>
    <b v="0"/>
    <n v="1"/>
    <b v="0"/>
    <s v="theater/plays"/>
    <n v="0"/>
    <n v="10"/>
    <x v="1"/>
    <s v="plays"/>
    <x v="3731"/>
    <d v="2016-05-07T14:29:18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733"/>
    <b v="0"/>
    <n v="1"/>
    <b v="0"/>
    <s v="theater/plays"/>
    <n v="1"/>
    <n v="10"/>
    <x v="1"/>
    <s v="plays"/>
    <x v="3733"/>
    <d v="2015-08-31T16:04:57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734"/>
    <b v="0"/>
    <n v="1"/>
    <b v="0"/>
    <s v="theater/plays"/>
    <n v="0"/>
    <n v="10"/>
    <x v="1"/>
    <s v="plays"/>
    <x v="3734"/>
    <d v="2015-03-24T03:59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737"/>
    <b v="0"/>
    <n v="2"/>
    <b v="0"/>
    <s v="theater/plays"/>
    <n v="1"/>
    <n v="5.5"/>
    <x v="1"/>
    <s v="plays"/>
    <x v="3737"/>
    <d v="2016-03-23T03:2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740"/>
    <b v="0"/>
    <n v="2"/>
    <b v="0"/>
    <s v="theater/plays"/>
    <n v="0"/>
    <n v="5.5"/>
    <x v="1"/>
    <s v="plays"/>
    <x v="3740"/>
    <d v="2015-01-02T11:49:1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741"/>
    <b v="0"/>
    <n v="2"/>
    <b v="0"/>
    <s v="theater/plays"/>
    <n v="0"/>
    <n v="5.5"/>
    <x v="1"/>
    <s v="plays"/>
    <x v="3741"/>
    <d v="2016-04-17T20:43:31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742"/>
    <b v="0"/>
    <n v="3"/>
    <b v="0"/>
    <s v="theater/plays"/>
    <n v="10"/>
    <n v="5"/>
    <x v="1"/>
    <s v="plays"/>
    <x v="3742"/>
    <d v="2014-07-30T20:53:59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743"/>
    <b v="0"/>
    <n v="1"/>
    <b v="0"/>
    <s v="theater/plays"/>
    <n v="0"/>
    <n v="16"/>
    <x v="1"/>
    <s v="plays"/>
    <x v="3743"/>
    <d v="2015-07-14T23:00:15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744"/>
    <b v="0"/>
    <n v="1"/>
    <b v="0"/>
    <s v="theater/plays"/>
    <n v="0"/>
    <n v="20"/>
    <x v="1"/>
    <s v="plays"/>
    <x v="3744"/>
    <d v="2014-09-09T16:12:03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745"/>
    <b v="0"/>
    <n v="1"/>
    <b v="0"/>
    <s v="theater/plays"/>
    <n v="0"/>
    <n v="20"/>
    <x v="1"/>
    <s v="plays"/>
    <x v="3745"/>
    <d v="2014-11-25T19:46:00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746"/>
    <b v="0"/>
    <n v="2"/>
    <b v="0"/>
    <s v="theater/plays"/>
    <n v="0"/>
    <n v="10"/>
    <x v="1"/>
    <s v="plays"/>
    <x v="3746"/>
    <d v="2015-03-27T03:34:36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841"/>
    <b v="0"/>
    <n v="1"/>
    <b v="0"/>
    <s v="theater/plays"/>
    <n v="0"/>
    <n v="20"/>
    <x v="1"/>
    <s v="plays"/>
    <x v="3841"/>
    <d v="2015-04-05T03:40:4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843"/>
    <b v="0"/>
    <n v="3"/>
    <b v="0"/>
    <s v="theater/plays"/>
    <n v="1"/>
    <n v="7"/>
    <x v="1"/>
    <s v="plays"/>
    <x v="3843"/>
    <d v="2014-08-09T03:00:00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844"/>
    <b v="0"/>
    <n v="3"/>
    <b v="0"/>
    <s v="theater/plays"/>
    <n v="0"/>
    <n v="7"/>
    <x v="1"/>
    <s v="plays"/>
    <x v="3844"/>
    <d v="2015-01-20T19:16:00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845"/>
    <b v="0"/>
    <n v="4"/>
    <b v="0"/>
    <s v="theater/plays"/>
    <n v="5"/>
    <n v="5.75"/>
    <x v="1"/>
    <s v="plays"/>
    <x v="3845"/>
    <d v="2014-06-22T21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846"/>
    <b v="0"/>
    <n v="4"/>
    <b v="0"/>
    <s v="theater/plays"/>
    <n v="2"/>
    <n v="5.75"/>
    <x v="1"/>
    <s v="plays"/>
    <x v="3846"/>
    <d v="2014-09-27T01:02:41"/>
    <x v="3"/>
  </r>
  <r>
    <n v="2893"/>
    <s v="REDISCOVERING KIA THE PLAY"/>
    <s v="Fundraising for REDISCOVERING KIA THE PLAY"/>
    <n v="5000"/>
    <n v="25"/>
    <x v="2"/>
    <s v="US"/>
    <s v="USD"/>
    <n v="1420768800"/>
    <x v="3847"/>
    <b v="0"/>
    <n v="2"/>
    <b v="0"/>
    <s v="theater/plays"/>
    <n v="1"/>
    <n v="12.5"/>
    <x v="1"/>
    <s v="plays"/>
    <x v="3847"/>
    <d v="2015-01-09T02:00:0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848"/>
    <b v="0"/>
    <n v="1"/>
    <b v="0"/>
    <s v="theater/plays"/>
    <n v="0"/>
    <n v="25"/>
    <x v="1"/>
    <s v="plays"/>
    <x v="3848"/>
    <d v="2015-08-24T10:33:1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0"/>
    <b v="0"/>
    <n v="1"/>
    <b v="0"/>
    <s v="theater/plays"/>
    <n v="3"/>
    <n v="25"/>
    <x v="1"/>
    <s v="plays"/>
    <x v="3850"/>
    <d v="2015-03-26T22:17:5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52"/>
    <b v="0"/>
    <n v="1"/>
    <b v="0"/>
    <s v="theater/plays"/>
    <n v="1"/>
    <n v="25"/>
    <x v="1"/>
    <s v="plays"/>
    <x v="3852"/>
    <d v="2015-12-19T19:49:5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853"/>
    <b v="0"/>
    <n v="1"/>
    <b v="0"/>
    <s v="theater/plays"/>
    <n v="1"/>
    <n v="25"/>
    <x v="1"/>
    <s v="plays"/>
    <x v="3853"/>
    <d v="2016-04-08T18:35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854"/>
    <b v="0"/>
    <n v="1"/>
    <b v="0"/>
    <s v="theater/plays"/>
    <n v="0"/>
    <n v="25"/>
    <x v="1"/>
    <s v="plays"/>
    <x v="385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855"/>
    <b v="0"/>
    <n v="1"/>
    <b v="0"/>
    <s v="theater/plays"/>
    <n v="0"/>
    <n v="25"/>
    <x v="1"/>
    <s v="plays"/>
    <x v="3855"/>
    <d v="2016-05-19T00:56:28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6"/>
    <b v="0"/>
    <n v="2"/>
    <b v="0"/>
    <s v="theater/plays"/>
    <n v="0"/>
    <n v="13"/>
    <x v="1"/>
    <s v="plays"/>
    <x v="3856"/>
    <d v="2014-09-01T20:09:38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857"/>
    <b v="0"/>
    <n v="2"/>
    <b v="0"/>
    <s v="theater/plays"/>
    <n v="1"/>
    <n v="13"/>
    <x v="1"/>
    <s v="plays"/>
    <x v="3857"/>
    <d v="2015-02-16T07:13:43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859"/>
    <b v="0"/>
    <n v="4"/>
    <b v="0"/>
    <s v="theater/plays"/>
    <n v="1"/>
    <n v="6.75"/>
    <x v="1"/>
    <s v="plays"/>
    <x v="3859"/>
    <d v="2014-08-12T22:50:1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860"/>
    <b v="0"/>
    <n v="1"/>
    <b v="0"/>
    <s v="theater/plays"/>
    <n v="0"/>
    <n v="29"/>
    <x v="1"/>
    <s v="plays"/>
    <x v="3860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861"/>
    <b v="0"/>
    <n v="4"/>
    <b v="0"/>
    <s v="theater/plays"/>
    <n v="1"/>
    <n v="7.25"/>
    <x v="1"/>
    <s v="plays"/>
    <x v="3861"/>
    <d v="2016-04-15T16:28:0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x v="3862"/>
    <b v="0"/>
    <n v="4"/>
    <b v="0"/>
    <s v="theater/plays"/>
    <n v="2"/>
    <n v="8"/>
    <x v="1"/>
    <s v="plays"/>
    <x v="3862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863"/>
    <b v="0"/>
    <n v="3"/>
    <b v="0"/>
    <s v="theater/plays"/>
    <n v="3"/>
    <n v="10.67"/>
    <x v="1"/>
    <s v="plays"/>
    <x v="3863"/>
    <d v="2015-08-07T15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864"/>
    <b v="0"/>
    <n v="1"/>
    <b v="0"/>
    <s v="theater/plays"/>
    <n v="1"/>
    <n v="34.950000000000003"/>
    <x v="1"/>
    <s v="plays"/>
    <x v="3864"/>
    <d v="2017-01-13T23:05:00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866"/>
    <b v="0"/>
    <n v="2"/>
    <b v="0"/>
    <s v="theater/plays"/>
    <n v="1"/>
    <n v="18.5"/>
    <x v="1"/>
    <s v="plays"/>
    <x v="3866"/>
    <d v="2015-05-09T04:00:0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67"/>
    <b v="1"/>
    <n v="4"/>
    <b v="0"/>
    <s v="theater/plays"/>
    <n v="4"/>
    <n v="9.5"/>
    <x v="1"/>
    <s v="plays"/>
    <x v="3867"/>
    <d v="2015-01-01T02:59:03"/>
    <x v="3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889"/>
    <b v="0"/>
    <n v="4"/>
    <b v="0"/>
    <s v="theater/plays"/>
    <n v="1"/>
    <n v="9.75"/>
    <x v="1"/>
    <s v="plays"/>
    <x v="3889"/>
    <d v="2015-09-09T04:00:18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890"/>
    <b v="0"/>
    <n v="2"/>
    <b v="0"/>
    <s v="theater/plays"/>
    <n v="1"/>
    <n v="20"/>
    <x v="1"/>
    <s v="plays"/>
    <x v="3890"/>
    <d v="2014-10-20T19:23:05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891"/>
    <b v="0"/>
    <n v="4"/>
    <b v="0"/>
    <s v="theater/plays"/>
    <n v="2"/>
    <n v="10.25"/>
    <x v="1"/>
    <s v="plays"/>
    <x v="3891"/>
    <d v="2014-09-24T22:00:0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892"/>
    <b v="0"/>
    <n v="2"/>
    <b v="0"/>
    <s v="theater/plays"/>
    <n v="1"/>
    <n v="22.5"/>
    <x v="1"/>
    <s v="plays"/>
    <x v="3892"/>
    <d v="2016-10-14T22:00:00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893"/>
    <b v="0"/>
    <n v="4"/>
    <b v="0"/>
    <s v="theater/plays"/>
    <n v="2"/>
    <n v="11.25"/>
    <x v="1"/>
    <s v="plays"/>
    <x v="3893"/>
    <d v="2016-01-03T20:17:36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894"/>
    <b v="0"/>
    <n v="2"/>
    <b v="0"/>
    <s v="theater/plays"/>
    <n v="1"/>
    <n v="22.5"/>
    <x v="1"/>
    <s v="plays"/>
    <x v="3894"/>
    <d v="2014-07-24T02:59:00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895"/>
    <b v="0"/>
    <n v="5"/>
    <b v="0"/>
    <s v="theater/plays"/>
    <n v="5"/>
    <n v="9.4"/>
    <x v="1"/>
    <s v="plays"/>
    <x v="3895"/>
    <d v="2015-11-21T04:00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6"/>
    <b v="0"/>
    <n v="1"/>
    <b v="0"/>
    <s v="theater/plays"/>
    <n v="5"/>
    <n v="50"/>
    <x v="1"/>
    <s v="plays"/>
    <x v="3896"/>
    <d v="2015-02-28T06:00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899"/>
    <b v="0"/>
    <n v="2"/>
    <b v="0"/>
    <s v="theater/plays"/>
    <n v="1"/>
    <n v="25"/>
    <x v="1"/>
    <s v="plays"/>
    <x v="3899"/>
    <d v="2014-11-25T01:00:0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900"/>
    <b v="0"/>
    <n v="1"/>
    <b v="0"/>
    <s v="theater/plays"/>
    <n v="1"/>
    <n v="50"/>
    <x v="1"/>
    <s v="plays"/>
    <x v="3900"/>
    <d v="2016-09-02T20:24:33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901"/>
    <b v="0"/>
    <n v="6"/>
    <b v="0"/>
    <s v="theater/plays"/>
    <n v="9"/>
    <n v="8.5"/>
    <x v="1"/>
    <s v="plays"/>
    <x v="3901"/>
    <d v="2014-08-05T14:52:09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903"/>
    <b v="0"/>
    <n v="3"/>
    <b v="0"/>
    <s v="theater/plays"/>
    <n v="0"/>
    <n v="18.329999999999998"/>
    <x v="1"/>
    <s v="plays"/>
    <x v="3903"/>
    <d v="2014-06-24T18:57:09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904"/>
    <b v="0"/>
    <n v="1"/>
    <b v="0"/>
    <s v="theater/plays"/>
    <n v="2"/>
    <n v="59"/>
    <x v="1"/>
    <s v="plays"/>
    <x v="3904"/>
    <d v="2017-03-03T05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907"/>
    <b v="0"/>
    <n v="3"/>
    <b v="0"/>
    <s v="theater/plays"/>
    <n v="1"/>
    <n v="20"/>
    <x v="1"/>
    <s v="plays"/>
    <x v="3907"/>
    <d v="2015-11-17T22:24:14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8"/>
    <b v="0"/>
    <n v="6"/>
    <b v="0"/>
    <s v="theater/plays"/>
    <n v="8"/>
    <n v="10.17"/>
    <x v="1"/>
    <s v="plays"/>
    <x v="3908"/>
    <d v="2015-03-02T23:00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9"/>
    <b v="0"/>
    <n v="4"/>
    <b v="0"/>
    <s v="theater/plays"/>
    <n v="9"/>
    <n v="16.25"/>
    <x v="1"/>
    <s v="plays"/>
    <x v="3909"/>
    <d v="2014-07-29T03:14:56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910"/>
    <b v="0"/>
    <n v="3"/>
    <b v="0"/>
    <s v="theater/plays"/>
    <n v="0"/>
    <n v="23.33"/>
    <x v="1"/>
    <s v="plays"/>
    <x v="3910"/>
    <d v="2015-05-29T15:34:19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911"/>
    <b v="0"/>
    <n v="2"/>
    <b v="0"/>
    <s v="theater/plays"/>
    <n v="11"/>
    <n v="40"/>
    <x v="1"/>
    <s v="plays"/>
    <x v="3911"/>
    <d v="2016-05-24T14:25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912"/>
    <b v="0"/>
    <n v="6"/>
    <b v="0"/>
    <s v="theater/plays"/>
    <n v="3"/>
    <n v="15.67"/>
    <x v="1"/>
    <s v="plays"/>
    <x v="3912"/>
    <d v="2015-02-24T03:15:4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913"/>
    <b v="0"/>
    <n v="6"/>
    <b v="0"/>
    <s v="theater/plays"/>
    <n v="2"/>
    <n v="15.83"/>
    <x v="1"/>
    <s v="plays"/>
    <x v="3913"/>
    <d v="2014-06-21T01:05:03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922"/>
    <b v="0"/>
    <n v="4"/>
    <b v="0"/>
    <s v="theater/plays"/>
    <n v="3"/>
    <n v="23.75"/>
    <x v="1"/>
    <s v="plays"/>
    <x v="3922"/>
    <d v="2016-04-01T03:59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924"/>
    <b v="0"/>
    <n v="1"/>
    <b v="0"/>
    <s v="theater/plays"/>
    <n v="10"/>
    <n v="100"/>
    <x v="1"/>
    <s v="plays"/>
    <x v="392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925"/>
    <b v="0"/>
    <n v="4"/>
    <b v="0"/>
    <s v="theater/plays"/>
    <n v="2"/>
    <n v="25"/>
    <x v="1"/>
    <s v="plays"/>
    <x v="3925"/>
    <d v="2014-09-06T05:09:04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861"/>
    <s v="READY OR NOT HERE I COME"/>
    <s v="THE COMING OF THE LORD!"/>
    <n v="2000"/>
    <n v="100"/>
    <x v="2"/>
    <s v="US"/>
    <s v="USD"/>
    <n v="1415828820"/>
    <x v="3928"/>
    <b v="0"/>
    <n v="1"/>
    <b v="0"/>
    <s v="theater/plays"/>
    <n v="5"/>
    <n v="100"/>
    <x v="1"/>
    <s v="plays"/>
    <x v="3928"/>
    <d v="2014-11-12T21:47:00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29"/>
    <b v="0"/>
    <n v="1"/>
    <b v="0"/>
    <s v="theater/plays"/>
    <n v="20"/>
    <n v="100"/>
    <x v="1"/>
    <s v="plays"/>
    <x v="3929"/>
    <d v="2015-05-31T15:28:0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31"/>
    <b v="0"/>
    <n v="3"/>
    <b v="0"/>
    <s v="theater/plays"/>
    <n v="17"/>
    <n v="33.33"/>
    <x v="1"/>
    <s v="plays"/>
    <x v="3931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932"/>
    <b v="0"/>
    <n v="6"/>
    <b v="0"/>
    <s v="theater/plays"/>
    <n v="10"/>
    <n v="16.670000000000002"/>
    <x v="1"/>
    <s v="plays"/>
    <x v="3932"/>
    <d v="2015-08-26T18:32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33"/>
    <b v="0"/>
    <n v="2"/>
    <b v="0"/>
    <s v="theater/plays"/>
    <n v="3"/>
    <n v="50.5"/>
    <x v="1"/>
    <s v="plays"/>
    <x v="3933"/>
    <d v="2016-10-02T03:25:44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34"/>
    <b v="0"/>
    <n v="2"/>
    <b v="0"/>
    <s v="theater/plays"/>
    <n v="1"/>
    <n v="52.5"/>
    <x v="1"/>
    <s v="plays"/>
    <x v="3934"/>
    <d v="2014-09-04T16:07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936"/>
    <b v="0"/>
    <n v="4"/>
    <b v="0"/>
    <s v="theater/plays"/>
    <n v="2"/>
    <n v="27.5"/>
    <x v="1"/>
    <s v="plays"/>
    <x v="3936"/>
    <d v="2015-01-11T01:00:00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937"/>
    <b v="0"/>
    <n v="9"/>
    <b v="0"/>
    <s v="theater/plays"/>
    <n v="1"/>
    <n v="13.11"/>
    <x v="1"/>
    <s v="plays"/>
    <x v="3937"/>
    <d v="2015-01-04T23:26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938"/>
    <b v="0"/>
    <n v="2"/>
    <b v="0"/>
    <s v="theater/plays"/>
    <n v="1"/>
    <n v="62.5"/>
    <x v="1"/>
    <s v="plays"/>
    <x v="3938"/>
    <d v="2014-08-12T18:36:0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940"/>
    <b v="0"/>
    <n v="2"/>
    <b v="0"/>
    <s v="theater/plays"/>
    <n v="1"/>
    <n v="62.5"/>
    <x v="1"/>
    <s v="plays"/>
    <x v="3940"/>
    <d v="2014-10-26T21:52:38"/>
    <x v="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1"/>
    <b v="0"/>
    <n v="3"/>
    <b v="0"/>
    <s v="theater/plays"/>
    <n v="6"/>
    <n v="42"/>
    <x v="1"/>
    <s v="plays"/>
    <x v="3941"/>
    <d v="2015-04-19T16:19:4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942"/>
    <b v="0"/>
    <n v="5"/>
    <b v="0"/>
    <s v="theater/plays"/>
    <n v="33"/>
    <n v="26"/>
    <x v="1"/>
    <s v="plays"/>
    <x v="3942"/>
    <d v="2015-03-14T00:50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43"/>
    <b v="0"/>
    <n v="5"/>
    <b v="0"/>
    <s v="theater/plays"/>
    <n v="5"/>
    <n v="27"/>
    <x v="1"/>
    <s v="plays"/>
    <x v="3943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44"/>
    <b v="0"/>
    <n v="4"/>
    <b v="0"/>
    <s v="theater/plays"/>
    <n v="0"/>
    <n v="33.75"/>
    <x v="1"/>
    <s v="plays"/>
    <x v="3944"/>
    <d v="2014-09-11T08:37:22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45"/>
    <b v="0"/>
    <n v="6"/>
    <b v="0"/>
    <s v="theater/plays"/>
    <n v="1"/>
    <n v="22.67"/>
    <x v="1"/>
    <s v="plays"/>
    <x v="3945"/>
    <d v="2014-07-21T12:52:06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946"/>
    <b v="0"/>
    <n v="6"/>
    <b v="0"/>
    <s v="theater/plays"/>
    <n v="27"/>
    <n v="22.83"/>
    <x v="1"/>
    <s v="plays"/>
    <x v="3946"/>
    <d v="2016-05-15T20:21:13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947"/>
    <b v="0"/>
    <n v="6"/>
    <b v="0"/>
    <s v="theater/plays"/>
    <n v="5"/>
    <n v="24.33"/>
    <x v="1"/>
    <s v="plays"/>
    <x v="3947"/>
    <d v="2015-08-08T21:34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950"/>
    <b v="0"/>
    <n v="4"/>
    <b v="0"/>
    <s v="theater/plays"/>
    <n v="21"/>
    <n v="37.5"/>
    <x v="1"/>
    <s v="plays"/>
    <x v="3950"/>
    <d v="2015-11-12T06:59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52"/>
    <b v="0"/>
    <n v="4"/>
    <b v="0"/>
    <s v="theater/plays"/>
    <n v="15"/>
    <n v="38.25"/>
    <x v="1"/>
    <s v="plays"/>
    <x v="3952"/>
    <d v="2014-10-26T20:08:00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953"/>
    <b v="0"/>
    <n v="6"/>
    <b v="0"/>
    <s v="theater/plays"/>
    <n v="17"/>
    <n v="27.5"/>
    <x v="1"/>
    <s v="plays"/>
    <x v="3953"/>
    <d v="2015-03-01T03:00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955"/>
    <b v="0"/>
    <n v="4"/>
    <b v="0"/>
    <s v="theater/plays"/>
    <n v="11"/>
    <n v="42.5"/>
    <x v="1"/>
    <s v="plays"/>
    <x v="3955"/>
    <d v="2014-06-17T04:36:18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956"/>
    <b v="0"/>
    <n v="5"/>
    <b v="0"/>
    <s v="theater/plays"/>
    <n v="1"/>
    <n v="35.4"/>
    <x v="1"/>
    <s v="plays"/>
    <x v="3956"/>
    <d v="2016-07-19T14:14:4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3957"/>
    <b v="0"/>
    <n v="4"/>
    <b v="0"/>
    <s v="theater/plays"/>
    <n v="0"/>
    <n v="46.25"/>
    <x v="1"/>
    <s v="plays"/>
    <x v="3957"/>
    <d v="2014-12-05T17:27:1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58"/>
    <b v="0"/>
    <n v="3"/>
    <b v="0"/>
    <s v="theater/plays"/>
    <n v="3"/>
    <n v="61.67"/>
    <x v="1"/>
    <s v="plays"/>
    <x v="3958"/>
    <d v="2015-09-07T18:09:57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959"/>
    <b v="1"/>
    <n v="8"/>
    <b v="0"/>
    <s v="theater/plays"/>
    <n v="3"/>
    <n v="23.63"/>
    <x v="1"/>
    <s v="plays"/>
    <x v="3959"/>
    <d v="2014-10-04T06:59:00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60"/>
    <b v="0"/>
    <n v="5"/>
    <b v="0"/>
    <s v="theater/plays"/>
    <n v="3"/>
    <n v="39"/>
    <x v="1"/>
    <s v="plays"/>
    <x v="3960"/>
    <d v="2015-02-28T08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3964"/>
    <b v="0"/>
    <n v="2"/>
    <b v="0"/>
    <s v="theater/plays"/>
    <n v="1"/>
    <n v="100"/>
    <x v="1"/>
    <s v="plays"/>
    <x v="3964"/>
    <d v="2015-04-03T21:44:1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65"/>
    <b v="0"/>
    <n v="2"/>
    <b v="0"/>
    <s v="theater/plays"/>
    <n v="10"/>
    <n v="100.5"/>
    <x v="1"/>
    <s v="plays"/>
    <x v="3965"/>
    <d v="2015-02-15T14:05:47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966"/>
    <b v="0"/>
    <n v="1"/>
    <b v="0"/>
    <s v="theater/plays"/>
    <n v="2"/>
    <n v="202"/>
    <x v="1"/>
    <s v="plays"/>
    <x v="3966"/>
    <d v="2016-10-08T09:20:39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3967"/>
    <b v="0"/>
    <n v="8"/>
    <b v="0"/>
    <s v="theater/plays"/>
    <n v="13"/>
    <n v="25.5"/>
    <x v="1"/>
    <s v="plays"/>
    <x v="3967"/>
    <d v="2015-01-16T12:09:1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8"/>
    <b v="0"/>
    <n v="6"/>
    <b v="0"/>
    <s v="theater/plays"/>
    <n v="7"/>
    <n v="35.17"/>
    <x v="1"/>
    <s v="plays"/>
    <x v="3968"/>
    <d v="2016-08-29T03:55:00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69"/>
    <b v="0"/>
    <n v="8"/>
    <b v="0"/>
    <s v="theater/plays"/>
    <n v="21"/>
    <n v="26.38"/>
    <x v="1"/>
    <s v="plays"/>
    <x v="3969"/>
    <d v="2015-02-06T01:37:14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0"/>
    <b v="0"/>
    <n v="8"/>
    <b v="0"/>
    <s v="theater/plays"/>
    <n v="11"/>
    <n v="26.75"/>
    <x v="1"/>
    <s v="plays"/>
    <x v="3970"/>
    <d v="2015-01-31T15:25:53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3971"/>
    <b v="0"/>
    <n v="7"/>
    <b v="0"/>
    <s v="theater/plays"/>
    <n v="7"/>
    <n v="30.71"/>
    <x v="1"/>
    <s v="plays"/>
    <x v="3971"/>
    <d v="2017-02-23T01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3972"/>
    <b v="0"/>
    <n v="4"/>
    <b v="0"/>
    <s v="theater/plays"/>
    <n v="38"/>
    <n v="56.25"/>
    <x v="1"/>
    <s v="plays"/>
    <x v="3972"/>
    <d v="2015-04-10T05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3973"/>
    <b v="0"/>
    <n v="8"/>
    <b v="0"/>
    <s v="theater/plays"/>
    <n v="5"/>
    <n v="30"/>
    <x v="1"/>
    <s v="plays"/>
    <x v="3973"/>
    <d v="2015-05-31T17:3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975"/>
    <b v="0"/>
    <n v="5"/>
    <b v="0"/>
    <s v="theater/plays"/>
    <n v="13"/>
    <n v="50.2"/>
    <x v="1"/>
    <s v="plays"/>
    <x v="3975"/>
    <d v="2016-06-18T19:32:19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3976"/>
    <b v="0"/>
    <n v="4"/>
    <b v="0"/>
    <s v="theater/plays"/>
    <n v="34"/>
    <n v="63"/>
    <x v="1"/>
    <s v="plays"/>
    <x v="3976"/>
    <d v="2016-05-01T14:18:38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977"/>
    <b v="0"/>
    <n v="4"/>
    <b v="0"/>
    <s v="theater/plays"/>
    <n v="5"/>
    <n v="65"/>
    <x v="1"/>
    <s v="plays"/>
    <x v="3977"/>
    <d v="2014-08-01T17:12:00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x v="3978"/>
    <b v="0"/>
    <n v="7"/>
    <b v="0"/>
    <s v="theater/plays"/>
    <n v="33"/>
    <n v="37.14"/>
    <x v="1"/>
    <s v="plays"/>
    <x v="3978"/>
    <d v="2015-03-23T04:59:0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3980"/>
    <b v="0"/>
    <n v="5"/>
    <b v="0"/>
    <s v="theater/plays"/>
    <n v="3"/>
    <n v="52.8"/>
    <x v="1"/>
    <s v="plays"/>
    <x v="3980"/>
    <d v="2016-06-08T17:33:39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3981"/>
    <b v="0"/>
    <n v="9"/>
    <b v="0"/>
    <s v="theater/plays"/>
    <n v="7"/>
    <n v="29.56"/>
    <x v="1"/>
    <s v="plays"/>
    <x v="3981"/>
    <d v="2016-06-19T19:12:5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3983"/>
    <b v="0"/>
    <n v="3"/>
    <b v="0"/>
    <s v="theater/plays"/>
    <n v="5"/>
    <n v="90.33"/>
    <x v="1"/>
    <s v="plays"/>
    <x v="3983"/>
    <d v="2017-01-17T20:16:26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3985"/>
    <b v="0"/>
    <n v="10"/>
    <b v="0"/>
    <s v="theater/plays"/>
    <n v="3"/>
    <n v="27.3"/>
    <x v="1"/>
    <s v="plays"/>
    <x v="3985"/>
    <d v="2016-04-15T20:12:08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88"/>
    <b v="0"/>
    <n v="4"/>
    <b v="0"/>
    <s v="theater/plays"/>
    <n v="14"/>
    <n v="71.25"/>
    <x v="1"/>
    <s v="plays"/>
    <x v="3988"/>
    <d v="2016-04-14T04:39:4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89"/>
    <b v="0"/>
    <n v="12"/>
    <b v="0"/>
    <s v="theater/plays"/>
    <n v="24"/>
    <n v="24.33"/>
    <x v="1"/>
    <s v="plays"/>
    <x v="3989"/>
    <d v="2014-09-28T18:55:56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3991"/>
    <b v="0"/>
    <n v="5"/>
    <b v="0"/>
    <s v="theater/plays"/>
    <n v="50"/>
    <n v="60"/>
    <x v="1"/>
    <s v="plays"/>
    <x v="3991"/>
    <d v="2016-01-29T23:34:0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3992"/>
    <b v="0"/>
    <n v="5"/>
    <b v="0"/>
    <s v="theater/plays"/>
    <n v="60"/>
    <n v="60"/>
    <x v="1"/>
    <s v="plays"/>
    <x v="3992"/>
    <d v="2015-12-01T05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3993"/>
    <b v="0"/>
    <n v="4"/>
    <b v="0"/>
    <s v="theater/plays"/>
    <n v="12"/>
    <n v="75.25"/>
    <x v="1"/>
    <s v="plays"/>
    <x v="3993"/>
    <d v="2014-10-17T19:10:1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3994"/>
    <b v="0"/>
    <n v="13"/>
    <b v="0"/>
    <s v="theater/plays"/>
    <n v="4"/>
    <n v="23.92"/>
    <x v="1"/>
    <s v="plays"/>
    <x v="3994"/>
    <d v="2014-09-06T00:10:1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3996"/>
    <b v="0"/>
    <n v="12"/>
    <b v="0"/>
    <s v="theater/plays"/>
    <n v="4"/>
    <n v="26.33"/>
    <x v="1"/>
    <s v="plays"/>
    <x v="3996"/>
    <d v="2015-10-31T15:57:33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3998"/>
    <b v="0"/>
    <n v="12"/>
    <b v="0"/>
    <s v="theater/plays"/>
    <n v="16"/>
    <n v="29.17"/>
    <x v="1"/>
    <s v="plays"/>
    <x v="3998"/>
    <d v="2015-03-08T12:57:05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999"/>
    <b v="0"/>
    <n v="14"/>
    <b v="0"/>
    <s v="theater/plays"/>
    <n v="18"/>
    <n v="25.57"/>
    <x v="1"/>
    <s v="plays"/>
    <x v="3999"/>
    <d v="2014-08-12T01:53:58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4000"/>
    <b v="0"/>
    <n v="5"/>
    <b v="0"/>
    <s v="theater/plays"/>
    <n v="7"/>
    <n v="72.400000000000006"/>
    <x v="1"/>
    <s v="plays"/>
    <x v="4000"/>
    <d v="2015-03-23T03:55:12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4002"/>
    <b v="0"/>
    <n v="5"/>
    <b v="0"/>
    <s v="theater/plays"/>
    <n v="12"/>
    <n v="79.400000000000006"/>
    <x v="1"/>
    <s v="plays"/>
    <x v="4002"/>
    <d v="2015-06-27T21:44:1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3"/>
    <b v="0"/>
    <n v="6"/>
    <b v="0"/>
    <s v="theater/plays"/>
    <n v="16"/>
    <n v="66.67"/>
    <x v="1"/>
    <s v="plays"/>
    <x v="4003"/>
    <d v="2016-02-03T18:4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4004"/>
    <b v="0"/>
    <n v="10"/>
    <b v="0"/>
    <s v="theater/plays"/>
    <n v="24"/>
    <n v="41"/>
    <x v="1"/>
    <s v="plays"/>
    <x v="4004"/>
    <d v="2017-03-06T06:58:27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05"/>
    <b v="0"/>
    <n v="7"/>
    <b v="0"/>
    <s v="theater/plays"/>
    <n v="7"/>
    <n v="59"/>
    <x v="1"/>
    <s v="plays"/>
    <x v="4005"/>
    <d v="2015-12-15T20:25:16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4006"/>
    <b v="0"/>
    <n v="8"/>
    <b v="0"/>
    <s v="theater/plays"/>
    <n v="24"/>
    <n v="53.13"/>
    <x v="1"/>
    <s v="plays"/>
    <x v="4006"/>
    <d v="2015-11-28T21:22:21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4007"/>
    <b v="0"/>
    <n v="7"/>
    <b v="0"/>
    <s v="theater/plays"/>
    <n v="28"/>
    <n v="61"/>
    <x v="1"/>
    <s v="plays"/>
    <x v="4007"/>
    <d v="2015-05-25T21:38:1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4010"/>
    <b v="0"/>
    <n v="9"/>
    <b v="0"/>
    <s v="theater/plays"/>
    <n v="22"/>
    <n v="48.56"/>
    <x v="1"/>
    <s v="plays"/>
    <x v="4010"/>
    <d v="2015-09-16T05:37:27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4013"/>
    <b v="0"/>
    <n v="7"/>
    <b v="0"/>
    <s v="theater/plays"/>
    <n v="18"/>
    <n v="64.290000000000006"/>
    <x v="1"/>
    <s v="plays"/>
    <x v="4013"/>
    <d v="2014-07-05T14:22:27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4014"/>
    <b v="0"/>
    <n v="14"/>
    <b v="0"/>
    <s v="theater/plays"/>
    <n v="2"/>
    <n v="32.36"/>
    <x v="1"/>
    <s v="plays"/>
    <x v="4014"/>
    <d v="2016-09-18T19:51:05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15"/>
    <b v="0"/>
    <n v="12"/>
    <b v="0"/>
    <s v="theater/plays"/>
    <n v="8"/>
    <n v="38.33"/>
    <x v="1"/>
    <s v="plays"/>
    <x v="4015"/>
    <d v="2014-10-22T15:36:50"/>
    <x v="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4017"/>
    <b v="0"/>
    <n v="13"/>
    <b v="0"/>
    <s v="theater/plays"/>
    <n v="5"/>
    <n v="35.92"/>
    <x v="1"/>
    <s v="plays"/>
    <x v="4017"/>
    <d v="2014-12-21T17:43:33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19"/>
    <b v="0"/>
    <n v="3"/>
    <b v="0"/>
    <s v="theater/plays"/>
    <n v="2"/>
    <n v="163.33000000000001"/>
    <x v="1"/>
    <s v="plays"/>
    <x v="4019"/>
    <d v="2016-07-02T17:44:28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4020"/>
    <b v="0"/>
    <n v="17"/>
    <b v="0"/>
    <s v="theater/plays"/>
    <n v="17"/>
    <n v="29.24"/>
    <x v="1"/>
    <s v="plays"/>
    <x v="4020"/>
    <d v="2014-11-20T16:04:00"/>
    <x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4021"/>
    <b v="0"/>
    <n v="17"/>
    <b v="0"/>
    <s v="theater/plays"/>
    <n v="9"/>
    <n v="29.41"/>
    <x v="1"/>
    <s v="plays"/>
    <x v="4021"/>
    <d v="2014-08-25T21:00:00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4022"/>
    <b v="0"/>
    <n v="10"/>
    <b v="0"/>
    <s v="theater/plays"/>
    <n v="20"/>
    <n v="50.4"/>
    <x v="1"/>
    <s v="plays"/>
    <x v="4022"/>
    <d v="2016-07-04T04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4023"/>
    <b v="0"/>
    <n v="11"/>
    <b v="0"/>
    <s v="theater/plays"/>
    <n v="3"/>
    <n v="47.27"/>
    <x v="1"/>
    <s v="plays"/>
    <x v="4023"/>
    <d v="2016-12-06T04:59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4024"/>
    <b v="0"/>
    <n v="11"/>
    <b v="0"/>
    <s v="theater/plays"/>
    <n v="11"/>
    <n v="47.91"/>
    <x v="1"/>
    <s v="plays"/>
    <x v="4024"/>
    <d v="2016-05-22T19:34:33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4026"/>
    <b v="0"/>
    <n v="9"/>
    <b v="0"/>
    <s v="theater/plays"/>
    <n v="5"/>
    <n v="60.11"/>
    <x v="1"/>
    <s v="plays"/>
    <x v="4026"/>
    <d v="2015-12-11T23:34:19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4027"/>
    <b v="0"/>
    <n v="3"/>
    <b v="0"/>
    <s v="theater/plays"/>
    <n v="5"/>
    <n v="183.33"/>
    <x v="1"/>
    <s v="plays"/>
    <x v="4027"/>
    <d v="2015-10-11T15:29:05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4028"/>
    <b v="0"/>
    <n v="12"/>
    <b v="0"/>
    <s v="theater/plays"/>
    <n v="11"/>
    <n v="45.83"/>
    <x v="1"/>
    <s v="plays"/>
    <x v="4028"/>
    <d v="2015-10-01T13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9"/>
    <b v="0"/>
    <n v="11"/>
    <b v="0"/>
    <s v="theater/plays"/>
    <n v="28"/>
    <n v="51"/>
    <x v="1"/>
    <s v="plays"/>
    <x v="4029"/>
    <d v="2014-06-05T22:31:4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4030"/>
    <b v="0"/>
    <n v="7"/>
    <b v="0"/>
    <s v="theater/plays"/>
    <n v="9"/>
    <n v="80.709999999999994"/>
    <x v="1"/>
    <s v="plays"/>
    <x v="4030"/>
    <d v="2015-08-01T01:00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4031"/>
    <b v="0"/>
    <n v="12"/>
    <b v="0"/>
    <s v="theater/plays"/>
    <n v="11"/>
    <n v="51.67"/>
    <x v="1"/>
    <s v="plays"/>
    <x v="4031"/>
    <d v="2015-01-10T03:23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4032"/>
    <b v="0"/>
    <n v="10"/>
    <b v="0"/>
    <s v="theater/plays"/>
    <n v="48"/>
    <n v="62"/>
    <x v="1"/>
    <s v="plays"/>
    <x v="4032"/>
    <d v="2014-08-01T07:00:0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4034"/>
    <b v="0"/>
    <n v="17"/>
    <b v="0"/>
    <s v="theater/plays"/>
    <n v="18"/>
    <n v="36.590000000000003"/>
    <x v="1"/>
    <s v="plays"/>
    <x v="4034"/>
    <d v="2016-09-07T01:21:53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4035"/>
    <b v="0"/>
    <n v="12"/>
    <b v="0"/>
    <s v="theater/plays"/>
    <n v="21"/>
    <n v="52.08"/>
    <x v="1"/>
    <s v="plays"/>
    <x v="4035"/>
    <d v="2016-12-12T06:00:0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4036"/>
    <b v="0"/>
    <n v="16"/>
    <b v="0"/>
    <s v="theater/plays"/>
    <n v="32"/>
    <n v="40.06"/>
    <x v="1"/>
    <s v="plays"/>
    <x v="4036"/>
    <d v="2014-08-02T14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4037"/>
    <b v="0"/>
    <n v="19"/>
    <b v="0"/>
    <s v="theater/plays"/>
    <n v="32"/>
    <n v="33.74"/>
    <x v="1"/>
    <s v="plays"/>
    <x v="4037"/>
    <d v="2016-02-20T21:05:00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4038"/>
    <b v="0"/>
    <n v="6"/>
    <b v="0"/>
    <s v="theater/plays"/>
    <n v="11"/>
    <n v="108.33"/>
    <x v="1"/>
    <s v="plays"/>
    <x v="4038"/>
    <d v="2016-11-30T17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4039"/>
    <b v="0"/>
    <n v="7"/>
    <b v="0"/>
    <s v="theater/plays"/>
    <n v="13"/>
    <n v="93"/>
    <x v="1"/>
    <s v="plays"/>
    <x v="4039"/>
    <d v="2015-10-16T04:59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4040"/>
    <b v="0"/>
    <n v="14"/>
    <b v="0"/>
    <s v="theater/plays"/>
    <n v="37"/>
    <n v="46.93"/>
    <x v="1"/>
    <s v="plays"/>
    <x v="4040"/>
    <d v="2015-06-27T18:27:06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4042"/>
    <b v="0"/>
    <n v="12"/>
    <b v="0"/>
    <s v="theater/plays"/>
    <n v="57"/>
    <n v="59.58"/>
    <x v="1"/>
    <s v="plays"/>
    <x v="4042"/>
    <d v="2015-03-28T22:07:06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44"/>
    <b v="0"/>
    <n v="8"/>
    <b v="0"/>
    <s v="theater/plays"/>
    <n v="37"/>
    <n v="91.25"/>
    <x v="1"/>
    <s v="plays"/>
    <x v="4044"/>
    <d v="2014-10-22T04:59:00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4046"/>
    <b v="0"/>
    <n v="9"/>
    <b v="0"/>
    <s v="theater/plays"/>
    <n v="15"/>
    <n v="83.33"/>
    <x v="1"/>
    <s v="plays"/>
    <x v="4046"/>
    <d v="2014-05-17T04:32:45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47"/>
    <b v="0"/>
    <n v="6"/>
    <b v="0"/>
    <s v="theater/plays"/>
    <n v="22"/>
    <n v="126.5"/>
    <x v="1"/>
    <s v="plays"/>
    <x v="4047"/>
    <d v="2016-01-14T18:16:5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49"/>
    <b v="0"/>
    <n v="9"/>
    <b v="0"/>
    <s v="theater/plays"/>
    <n v="53"/>
    <n v="88.33"/>
    <x v="1"/>
    <s v="plays"/>
    <x v="4049"/>
    <d v="2016-07-03T19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4050"/>
    <b v="1"/>
    <n v="12"/>
    <b v="0"/>
    <s v="theater/plays"/>
    <n v="2"/>
    <n v="70.17"/>
    <x v="1"/>
    <s v="plays"/>
    <x v="4050"/>
    <d v="2015-10-01T15:02:54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4051"/>
    <b v="1"/>
    <n v="34"/>
    <b v="0"/>
    <s v="theater/plays"/>
    <n v="9"/>
    <n v="25.65"/>
    <x v="1"/>
    <s v="plays"/>
    <x v="4051"/>
    <d v="2014-07-20T18:51:27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4052"/>
    <b v="0"/>
    <n v="8"/>
    <b v="0"/>
    <s v="theater/plays"/>
    <n v="38"/>
    <n v="119.13"/>
    <x v="1"/>
    <s v="plays"/>
    <x v="4052"/>
    <d v="2015-01-28T19:37:1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4054"/>
    <b v="0"/>
    <n v="7"/>
    <b v="0"/>
    <s v="theater/plays"/>
    <n v="10"/>
    <n v="142.86000000000001"/>
    <x v="1"/>
    <s v="plays"/>
    <x v="4054"/>
    <d v="2015-11-30T06:04:09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4056"/>
    <b v="0"/>
    <n v="13"/>
    <b v="0"/>
    <s v="theater/plays"/>
    <n v="18"/>
    <n v="81.540000000000006"/>
    <x v="1"/>
    <s v="plays"/>
    <x v="4056"/>
    <d v="2014-08-12T15:51:5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4058"/>
    <b v="1"/>
    <n v="19"/>
    <b v="0"/>
    <s v="theater/plays"/>
    <n v="21"/>
    <n v="56.05"/>
    <x v="1"/>
    <s v="plays"/>
    <x v="4058"/>
    <d v="2014-06-01T01:44:24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4061"/>
    <b v="0"/>
    <n v="12"/>
    <b v="0"/>
    <s v="theater/plays"/>
    <n v="16"/>
    <n v="91.83"/>
    <x v="1"/>
    <s v="plays"/>
    <x v="4061"/>
    <d v="2016-07-17T00:4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62"/>
    <b v="0"/>
    <n v="13"/>
    <b v="0"/>
    <s v="theater/plays"/>
    <n v="38"/>
    <n v="86.62"/>
    <x v="1"/>
    <s v="plays"/>
    <x v="4062"/>
    <d v="2014-10-13T21:05:16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4065"/>
    <b v="0"/>
    <n v="14"/>
    <b v="0"/>
    <s v="theater/plays"/>
    <n v="38"/>
    <n v="81.569999999999993"/>
    <x v="1"/>
    <s v="plays"/>
    <x v="4065"/>
    <d v="2014-08-29T20:43:05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4066"/>
    <b v="0"/>
    <n v="14"/>
    <b v="0"/>
    <s v="theater/plays"/>
    <n v="17"/>
    <n v="82.57"/>
    <x v="1"/>
    <s v="plays"/>
    <x v="4066"/>
    <d v="2014-08-31T19:51:49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4067"/>
    <b v="0"/>
    <n v="7"/>
    <b v="0"/>
    <s v="theater/plays"/>
    <n v="4"/>
    <n v="175"/>
    <x v="1"/>
    <s v="plays"/>
    <x v="4067"/>
    <d v="2016-07-17T04:19:09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4068"/>
    <b v="0"/>
    <n v="6"/>
    <b v="0"/>
    <s v="theater/plays"/>
    <n v="1"/>
    <n v="217.5"/>
    <x v="1"/>
    <s v="plays"/>
    <x v="4068"/>
    <d v="2016-07-22T18:55:32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0"/>
    <b v="0"/>
    <n v="6"/>
    <b v="0"/>
    <s v="theater/plays"/>
    <n v="9"/>
    <n v="222.5"/>
    <x v="1"/>
    <s v="plays"/>
    <x v="4070"/>
    <d v="2016-12-21T17:03:14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4073"/>
    <b v="0"/>
    <n v="20"/>
    <b v="0"/>
    <s v="theater/plays"/>
    <n v="27"/>
    <n v="68.099999999999994"/>
    <x v="1"/>
    <s v="plays"/>
    <x v="4073"/>
    <d v="2015-10-29T15:06:4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4076"/>
    <b v="1"/>
    <n v="9"/>
    <b v="0"/>
    <s v="theater/plays"/>
    <n v="16"/>
    <n v="188.56"/>
    <x v="1"/>
    <s v="plays"/>
    <x v="4076"/>
    <d v="2015-07-19T05:23:11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77"/>
    <b v="0"/>
    <n v="38"/>
    <b v="0"/>
    <s v="theater/plays"/>
    <n v="24"/>
    <n v="45.84"/>
    <x v="1"/>
    <s v="plays"/>
    <x v="4077"/>
    <d v="2014-10-26T18:29:26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4079"/>
    <b v="0"/>
    <n v="13"/>
    <b v="0"/>
    <s v="theater/plays"/>
    <n v="36"/>
    <n v="137.08000000000001"/>
    <x v="1"/>
    <s v="plays"/>
    <x v="4079"/>
    <d v="2015-11-02T16:50:00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4080"/>
    <b v="0"/>
    <n v="20"/>
    <b v="0"/>
    <s v="theater/plays"/>
    <n v="16"/>
    <n v="89.4"/>
    <x v="1"/>
    <s v="plays"/>
    <x v="4080"/>
    <d v="2015-05-09T21:14:18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4081"/>
    <b v="0"/>
    <n v="31"/>
    <b v="0"/>
    <s v="theater/plays"/>
    <n v="9"/>
    <n v="60.06"/>
    <x v="1"/>
    <s v="plays"/>
    <x v="4081"/>
    <d v="2015-08-19T04:06:16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4082"/>
    <b v="0"/>
    <n v="5"/>
    <b v="0"/>
    <s v="theater/plays"/>
    <n v="19"/>
    <n v="381.6"/>
    <x v="1"/>
    <s v="plays"/>
    <x v="4082"/>
    <d v="2016-02-06T04:59:00"/>
    <x v="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4083"/>
    <b v="0"/>
    <n v="26"/>
    <b v="0"/>
    <s v="theater/plays"/>
    <n v="14"/>
    <n v="78.08"/>
    <x v="1"/>
    <s v="plays"/>
    <x v="4083"/>
    <d v="2016-01-15T03:09:3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4085"/>
    <b v="1"/>
    <n v="43"/>
    <b v="0"/>
    <s v="theater/plays"/>
    <n v="16"/>
    <n v="49.51"/>
    <x v="1"/>
    <s v="plays"/>
    <x v="4085"/>
    <d v="2015-10-18T19:36:29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4086"/>
    <b v="0"/>
    <n v="40"/>
    <b v="0"/>
    <s v="theater/plays"/>
    <n v="15"/>
    <n v="57.25"/>
    <x v="1"/>
    <s v="plays"/>
    <x v="4086"/>
    <d v="2014-06-26T23:02:02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4087"/>
    <b v="0"/>
    <n v="39"/>
    <b v="0"/>
    <s v="theater/plays"/>
    <n v="32"/>
    <n v="60.67"/>
    <x v="1"/>
    <s v="plays"/>
    <x v="4087"/>
    <d v="2015-06-08T00:23:53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4089"/>
    <b v="0"/>
    <n v="10"/>
    <b v="0"/>
    <s v="theater/plays"/>
    <n v="86"/>
    <n v="248.5"/>
    <x v="1"/>
    <s v="plays"/>
    <x v="4089"/>
    <d v="2016-07-11T15:09:2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90"/>
    <b v="0"/>
    <n v="2"/>
    <b v="0"/>
    <s v="theater/plays"/>
    <n v="31"/>
    <n v="1250"/>
    <x v="1"/>
    <s v="plays"/>
    <x v="4090"/>
    <d v="2015-07-18T03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4091"/>
    <b v="0"/>
    <n v="8"/>
    <b v="0"/>
    <s v="theater/plays"/>
    <n v="17"/>
    <n v="315.5"/>
    <x v="1"/>
    <s v="plays"/>
    <x v="4091"/>
    <d v="2015-08-15T18:12:24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4092"/>
    <b v="0"/>
    <n v="29"/>
    <b v="0"/>
    <s v="theater/plays"/>
    <n v="23"/>
    <n v="96.55"/>
    <x v="1"/>
    <s v="plays"/>
    <x v="4092"/>
    <d v="2015-08-20T17:05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94"/>
    <b v="0"/>
    <n v="17"/>
    <b v="0"/>
    <s v="theater/plays"/>
    <n v="47"/>
    <n v="166.06"/>
    <x v="1"/>
    <s v="plays"/>
    <x v="4094"/>
    <d v="2014-07-01T22:30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4098"/>
    <b v="0"/>
    <n v="36"/>
    <b v="0"/>
    <s v="theater/plays"/>
    <n v="37"/>
    <n v="83.14"/>
    <x v="1"/>
    <s v="plays"/>
    <x v="4098"/>
    <d v="2014-11-26T20:29:37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99"/>
    <b v="0"/>
    <n v="17"/>
    <b v="0"/>
    <s v="theater/plays"/>
    <n v="61"/>
    <n v="179.12"/>
    <x v="1"/>
    <s v="plays"/>
    <x v="4099"/>
    <d v="2015-09-28T02:49:1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4100"/>
    <b v="0"/>
    <n v="7"/>
    <b v="0"/>
    <s v="theater/plays"/>
    <n v="62"/>
    <n v="486.43"/>
    <x v="1"/>
    <s v="plays"/>
    <x v="4100"/>
    <d v="2014-08-09T05:37:12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1"/>
    <b v="0"/>
    <n v="33"/>
    <b v="0"/>
    <s v="theater/plays"/>
    <n v="71"/>
    <n v="106.97"/>
    <x v="1"/>
    <s v="plays"/>
    <x v="4101"/>
    <d v="2015-04-02T01:00: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102"/>
    <b v="0"/>
    <n v="25"/>
    <b v="0"/>
    <s v="theater/plays"/>
    <n v="37"/>
    <n v="147.4"/>
    <x v="1"/>
    <s v="plays"/>
    <x v="4102"/>
    <d v="2014-10-21T21:11:27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4103"/>
    <b v="0"/>
    <n v="46"/>
    <b v="0"/>
    <s v="theater/plays"/>
    <n v="35"/>
    <n v="84.28"/>
    <x v="1"/>
    <s v="plays"/>
    <x v="4103"/>
    <d v="2014-05-20T06:59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4106"/>
    <b v="0"/>
    <n v="37"/>
    <b v="0"/>
    <s v="theater/plays"/>
    <n v="78"/>
    <n v="105.54"/>
    <x v="1"/>
    <s v="plays"/>
    <x v="4106"/>
    <d v="2016-05-09T04:00:0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4107"/>
    <b v="1"/>
    <n v="50"/>
    <b v="0"/>
    <s v="theater/plays"/>
    <n v="41"/>
    <n v="81.319999999999993"/>
    <x v="1"/>
    <s v="plays"/>
    <x v="4107"/>
    <d v="2014-06-03T06:59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4108"/>
    <b v="0"/>
    <n v="60"/>
    <b v="0"/>
    <s v="theater/plays"/>
    <n v="42"/>
    <n v="105.03"/>
    <x v="1"/>
    <s v="plays"/>
    <x v="4108"/>
    <d v="2016-10-05T19:50:54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4111"/>
    <b v="0"/>
    <n v="84"/>
    <b v="0"/>
    <s v="theater/plays"/>
    <n v="22"/>
    <n v="128.27000000000001"/>
    <x v="1"/>
    <s v="plays"/>
    <x v="4111"/>
    <d v="2014-07-01T06:00:00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113"/>
    <b v="0"/>
    <n v="197"/>
    <b v="0"/>
    <s v="theater/plays"/>
    <n v="70"/>
    <n v="63.56"/>
    <x v="1"/>
    <s v="plays"/>
    <x v="4113"/>
    <d v="2015-02-01T02:54:0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00B7E9-D745-436C-BC28-AE9B38E60C1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4"/>
  </dataFields>
  <chartFormats count="8">
    <chartFormat chart="0" format="4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EA2BE-8EA8-4036-A4E2-F3DEE831907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57728-DC92-404F-927D-361485ACE1D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dataField="1"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4046"/>
        <item x="3758"/>
        <item x="410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2884"/>
        <item x="486"/>
        <item x="3396"/>
        <item x="3375"/>
        <item x="3987"/>
        <item x="4029"/>
        <item x="4058"/>
        <item x="4107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4111"/>
        <item x="4060"/>
        <item x="3711"/>
        <item x="1595"/>
        <item x="10"/>
        <item x="3180"/>
        <item x="2795"/>
        <item x="3649"/>
        <item x="2711"/>
        <item x="4051"/>
        <item x="364"/>
        <item x="3913"/>
        <item x="3513"/>
        <item x="3177"/>
        <item x="1361"/>
        <item x="1180"/>
        <item x="3479"/>
        <item x="1519"/>
        <item x="2060"/>
        <item x="3903"/>
        <item x="2842"/>
        <item x="267"/>
        <item x="3709"/>
        <item x="3015"/>
        <item x="1278"/>
        <item x="1508"/>
        <item x="2337"/>
        <item x="88"/>
        <item x="3679"/>
        <item x="4086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2894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955"/>
        <item x="1083"/>
        <item x="3483"/>
        <item x="2865"/>
        <item x="2866"/>
        <item x="6"/>
        <item x="156"/>
        <item x="3517"/>
        <item x="1614"/>
        <item x="2796"/>
        <item x="4013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894"/>
        <item x="3677"/>
        <item x="3510"/>
        <item x="1680"/>
        <item x="43"/>
        <item x="917"/>
        <item x="674"/>
        <item x="2937"/>
        <item x="628"/>
        <item x="2076"/>
        <item x="4094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2912"/>
        <item x="684"/>
        <item x="2599"/>
        <item x="3332"/>
        <item x="3708"/>
        <item x="3945"/>
        <item x="384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4036"/>
        <item x="3394"/>
        <item x="1856"/>
        <item x="996"/>
        <item x="1452"/>
        <item x="3671"/>
        <item x="3452"/>
        <item x="1819"/>
        <item x="3765"/>
        <item x="3742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3901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02"/>
        <item x="2594"/>
        <item x="3948"/>
        <item x="739"/>
        <item x="2573"/>
        <item x="3542"/>
        <item x="3506"/>
        <item x="3977"/>
        <item x="3688"/>
        <item x="3157"/>
        <item x="3212"/>
        <item x="1813"/>
        <item x="2699"/>
        <item x="1084"/>
        <item x="3059"/>
        <item x="902"/>
        <item x="3185"/>
        <item x="1911"/>
        <item x="4100"/>
        <item x="3927"/>
        <item x="3391"/>
        <item x="514"/>
        <item x="1163"/>
        <item x="2577"/>
        <item x="4032"/>
        <item x="981"/>
        <item x="1041"/>
        <item x="3744"/>
        <item x="3730"/>
        <item x="1458"/>
        <item x="620"/>
        <item x="3798"/>
        <item x="3843"/>
        <item x="748"/>
        <item x="1054"/>
        <item x="2417"/>
        <item x="2130"/>
        <item x="1455"/>
        <item x="646"/>
        <item x="3999"/>
        <item x="1646"/>
        <item x="4056"/>
        <item x="3859"/>
        <item x="3909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4066"/>
        <item x="2327"/>
        <item x="2566"/>
        <item x="3045"/>
        <item x="3114"/>
        <item x="1250"/>
        <item x="3918"/>
        <item x="2128"/>
        <item x="3938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2913"/>
        <item x="3856"/>
        <item x="3493"/>
        <item x="604"/>
        <item x="1768"/>
        <item x="3805"/>
        <item x="1051"/>
        <item x="525"/>
        <item x="2746"/>
        <item x="4065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3934"/>
        <item x="3596"/>
        <item x="972"/>
        <item x="188"/>
        <item x="717"/>
        <item x="3994"/>
        <item x="3925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44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62"/>
        <item x="3781"/>
        <item x="3361"/>
        <item x="4059"/>
        <item x="3598"/>
        <item x="698"/>
        <item x="200"/>
        <item x="2868"/>
        <item x="3186"/>
        <item x="1719"/>
        <item x="18"/>
        <item x="473"/>
        <item x="4021"/>
        <item x="3568"/>
        <item x="3993"/>
        <item x="4016"/>
        <item x="2113"/>
        <item x="2700"/>
        <item x="1557"/>
        <item x="3242"/>
        <item x="1959"/>
        <item x="1147"/>
        <item x="2931"/>
        <item x="2731"/>
        <item x="2951"/>
        <item x="3890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3940"/>
        <item x="3672"/>
        <item x="3846"/>
        <item x="1933"/>
        <item x="2182"/>
        <item x="3706"/>
        <item x="3412"/>
        <item x="2974"/>
        <item x="1807"/>
        <item x="3631"/>
        <item x="3524"/>
        <item x="3989"/>
        <item x="2641"/>
        <item x="3521"/>
        <item x="2804"/>
        <item x="3700"/>
        <item x="798"/>
        <item x="129"/>
        <item x="3891"/>
        <item x="3426"/>
        <item x="3532"/>
        <item x="3425"/>
        <item x="1738"/>
        <item x="3959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44"/>
        <item x="2898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102"/>
        <item x="158"/>
        <item x="479"/>
        <item x="4015"/>
        <item x="123"/>
        <item x="415"/>
        <item x="1027"/>
        <item x="1909"/>
        <item x="2900"/>
        <item x="844"/>
        <item x="2887"/>
        <item x="132"/>
        <item x="1776"/>
        <item x="1771"/>
        <item x="3952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928"/>
        <item x="815"/>
        <item x="2237"/>
        <item x="3939"/>
        <item x="3271"/>
        <item x="2602"/>
        <item x="3495"/>
        <item x="1460"/>
        <item x="2852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77"/>
        <item x="2645"/>
        <item x="2855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2891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3745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4098"/>
        <item x="3080"/>
        <item x="3899"/>
        <item x="3690"/>
        <item x="716"/>
        <item x="3166"/>
        <item x="1793"/>
        <item x="2904"/>
        <item x="997"/>
        <item x="1596"/>
        <item x="2006"/>
        <item x="2883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3957"/>
        <item x="2137"/>
        <item x="4043"/>
        <item x="241"/>
        <item x="2847"/>
        <item x="4020"/>
        <item x="1622"/>
        <item x="3509"/>
        <item x="316"/>
        <item x="1364"/>
        <item x="2105"/>
        <item x="2126"/>
        <item x="1158"/>
        <item x="2526"/>
        <item x="2652"/>
        <item x="3847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7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4017"/>
        <item x="3565"/>
        <item x="1326"/>
        <item x="3593"/>
        <item x="2153"/>
        <item x="3867"/>
        <item x="2031"/>
        <item x="1139"/>
        <item x="3970"/>
        <item x="3801"/>
        <item x="3637"/>
        <item x="567"/>
        <item x="3048"/>
        <item x="675"/>
        <item x="3570"/>
        <item x="2397"/>
        <item x="3937"/>
        <item x="1006"/>
        <item x="3124"/>
        <item x="2539"/>
        <item x="207"/>
        <item x="1773"/>
        <item x="2358"/>
        <item x="384"/>
        <item x="3969"/>
        <item x="3088"/>
        <item x="1538"/>
        <item x="2612"/>
        <item x="3569"/>
        <item x="3800"/>
        <item x="2940"/>
        <item x="3897"/>
        <item x="3258"/>
        <item x="2918"/>
        <item x="2406"/>
        <item x="4031"/>
        <item x="671"/>
        <item x="1318"/>
        <item x="2909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3967"/>
        <item x="4113"/>
        <item x="3319"/>
        <item x="4088"/>
        <item x="3601"/>
        <item x="3936"/>
        <item x="503"/>
        <item x="1491"/>
        <item x="959"/>
        <item x="2419"/>
        <item x="2979"/>
        <item x="3844"/>
        <item x="50"/>
        <item x="3695"/>
        <item x="3010"/>
        <item x="3566"/>
        <item x="953"/>
        <item x="3879"/>
        <item x="1861"/>
        <item x="4011"/>
        <item x="4052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3965"/>
        <item x="3691"/>
        <item x="3908"/>
        <item x="2279"/>
        <item x="3514"/>
        <item x="586"/>
        <item x="1704"/>
        <item x="3857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3912"/>
        <item x="1809"/>
        <item x="2957"/>
        <item x="3078"/>
        <item x="2394"/>
        <item x="576"/>
        <item x="1842"/>
        <item x="3953"/>
        <item x="222"/>
        <item x="3960"/>
        <item x="221"/>
        <item x="1545"/>
        <item x="634"/>
        <item x="2437"/>
        <item x="1486"/>
        <item x="3896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56"/>
        <item x="3428"/>
        <item x="453"/>
        <item x="3841"/>
        <item x="1286"/>
        <item x="1673"/>
        <item x="2560"/>
        <item x="1347"/>
        <item x="1439"/>
        <item x="3544"/>
        <item x="4000"/>
        <item x="2432"/>
        <item x="3998"/>
        <item x="3326"/>
        <item x="2893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3942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1"/>
        <item x="1544"/>
        <item x="3345"/>
        <item x="140"/>
        <item x="3467"/>
        <item x="3638"/>
        <item x="3027"/>
        <item x="3941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978"/>
        <item x="3303"/>
        <item x="3931"/>
        <item x="3207"/>
        <item x="3512"/>
        <item x="558"/>
        <item x="327"/>
        <item x="2692"/>
        <item x="3734"/>
        <item x="1056"/>
        <item x="2920"/>
        <item x="2509"/>
        <item x="3814"/>
        <item x="1899"/>
        <item x="3254"/>
        <item x="2896"/>
        <item x="3808"/>
        <item x="3376"/>
        <item x="3850"/>
        <item x="2345"/>
        <item x="2576"/>
        <item x="2840"/>
        <item x="3119"/>
        <item x="2822"/>
        <item x="956"/>
        <item x="984"/>
        <item x="1160"/>
        <item x="2961"/>
        <item x="2685"/>
        <item x="4042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746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396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3972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3866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4007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2905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4087"/>
        <item x="2862"/>
        <item x="2077"/>
        <item x="2640"/>
        <item x="2814"/>
        <item x="2783"/>
        <item x="2924"/>
        <item x="2353"/>
        <item x="4080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2906"/>
        <item x="1559"/>
        <item x="2629"/>
        <item x="2845"/>
        <item x="624"/>
        <item x="1152"/>
        <item x="3812"/>
        <item x="2911"/>
        <item x="2213"/>
        <item x="1187"/>
        <item x="141"/>
        <item x="2580"/>
        <item x="1022"/>
        <item x="3073"/>
        <item x="971"/>
        <item x="2854"/>
        <item x="2163"/>
        <item x="287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48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3973"/>
        <item x="1090"/>
        <item x="3910"/>
        <item x="1327"/>
        <item x="1186"/>
        <item x="3905"/>
        <item x="3442"/>
        <item x="3278"/>
        <item x="1170"/>
        <item x="2554"/>
        <item x="111"/>
        <item x="1203"/>
        <item x="3929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43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4040"/>
        <item x="3834"/>
        <item x="3388"/>
        <item x="1153"/>
        <item x="602"/>
        <item x="3906"/>
        <item x="3614"/>
        <item x="409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4002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4076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3947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3743"/>
        <item x="3792"/>
        <item x="1175"/>
        <item x="3020"/>
        <item x="3823"/>
        <item x="1542"/>
        <item x="2826"/>
        <item x="3480"/>
        <item x="3101"/>
        <item x="3261"/>
        <item x="2850"/>
        <item x="4091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2899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2869"/>
        <item x="138"/>
        <item x="3305"/>
        <item x="2441"/>
        <item x="1703"/>
        <item x="139"/>
        <item x="2697"/>
        <item x="581"/>
        <item x="1554"/>
        <item x="2816"/>
        <item x="1338"/>
        <item x="3932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4092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3889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4030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924"/>
        <item x="3561"/>
        <item x="2409"/>
        <item x="4081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3863"/>
        <item x="3848"/>
        <item x="1220"/>
        <item x="2411"/>
        <item x="386"/>
        <item x="2616"/>
        <item x="1125"/>
        <item x="2378"/>
        <item x="2805"/>
        <item x="2873"/>
        <item x="1536"/>
        <item x="3525"/>
        <item x="2373"/>
        <item x="170"/>
        <item x="3733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58"/>
        <item x="3379"/>
        <item x="2981"/>
        <item x="2646"/>
        <item x="3076"/>
        <item x="3636"/>
        <item x="3067"/>
        <item x="764"/>
        <item x="3520"/>
        <item x="2480"/>
        <item x="3032"/>
        <item x="2870"/>
        <item x="433"/>
        <item x="2550"/>
        <item x="24"/>
        <item x="3862"/>
        <item x="59"/>
        <item x="3246"/>
        <item x="578"/>
        <item x="3686"/>
        <item x="1050"/>
        <item x="1417"/>
        <item x="3291"/>
        <item x="2859"/>
        <item x="4028"/>
        <item x="2966"/>
        <item x="3030"/>
        <item x="3501"/>
        <item x="2569"/>
        <item x="1514"/>
        <item x="2280"/>
        <item x="3522"/>
        <item x="4099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854"/>
        <item x="163"/>
        <item x="2501"/>
        <item x="1705"/>
        <item x="4010"/>
        <item x="3060"/>
        <item x="1582"/>
        <item x="3085"/>
        <item x="613"/>
        <item x="1216"/>
        <item x="1805"/>
        <item x="3062"/>
        <item x="4050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2867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4027"/>
        <item x="1435"/>
        <item x="196"/>
        <item x="2561"/>
        <item x="346"/>
        <item x="3729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4039"/>
        <item x="4085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4073"/>
        <item x="1218"/>
        <item x="3996"/>
        <item x="328"/>
        <item x="2180"/>
        <item x="4079"/>
        <item x="2618"/>
        <item x="1549"/>
        <item x="998"/>
        <item x="2881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2877"/>
        <item x="1736"/>
        <item x="1548"/>
        <item x="1017"/>
        <item x="3533"/>
        <item x="1457"/>
        <item x="4026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05"/>
        <item x="3202"/>
        <item x="3082"/>
        <item x="3441"/>
        <item x="2581"/>
        <item x="3665"/>
        <item x="1071"/>
        <item x="3907"/>
        <item x="3963"/>
        <item x="438"/>
        <item x="1511"/>
        <item x="2253"/>
        <item x="239"/>
        <item x="1406"/>
        <item x="3950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3895"/>
        <item x="178"/>
        <item x="3992"/>
        <item x="4006"/>
        <item x="609"/>
        <item x="2907"/>
        <item x="4109"/>
        <item x="2837"/>
        <item x="4054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852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2882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2863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893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47"/>
        <item x="4083"/>
        <item x="950"/>
        <item x="2908"/>
        <item x="3919"/>
        <item x="3860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3991"/>
        <item x="378"/>
        <item x="1024"/>
        <item x="4082"/>
        <item x="1870"/>
        <item x="2511"/>
        <item x="2236"/>
        <item x="883"/>
        <item x="3876"/>
        <item x="3485"/>
        <item x="3038"/>
        <item x="962"/>
        <item x="3882"/>
        <item x="3681"/>
        <item x="4003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2903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4037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737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2880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88"/>
        <item x="1505"/>
        <item x="2897"/>
        <item x="1515"/>
        <item x="2915"/>
        <item x="356"/>
        <item x="3985"/>
        <item x="1677"/>
        <item x="2794"/>
        <item x="647"/>
        <item x="212"/>
        <item x="3597"/>
        <item x="2190"/>
        <item x="3861"/>
        <item x="656"/>
        <item x="394"/>
        <item x="2719"/>
        <item x="1038"/>
        <item x="3583"/>
        <item x="2879"/>
        <item x="1191"/>
        <item x="3500"/>
        <item x="3466"/>
        <item x="3783"/>
        <item x="1753"/>
        <item x="2886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3731"/>
        <item x="992"/>
        <item x="1599"/>
        <item x="2165"/>
        <item x="2958"/>
        <item x="1570"/>
        <item x="354"/>
        <item x="225"/>
        <item x="3853"/>
        <item x="1068"/>
        <item x="3654"/>
        <item x="2565"/>
        <item x="1091"/>
        <item x="3530"/>
        <item x="1533"/>
        <item x="3490"/>
        <item x="3047"/>
        <item x="2400"/>
        <item x="944"/>
        <item x="2901"/>
        <item x="3282"/>
        <item x="3769"/>
        <item x="1594"/>
        <item x="1269"/>
        <item x="3755"/>
        <item x="3922"/>
        <item x="594"/>
        <item x="3392"/>
        <item x="3231"/>
        <item x="9"/>
        <item x="3741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4024"/>
        <item x="2240"/>
        <item x="850"/>
        <item x="3308"/>
        <item x="3343"/>
        <item x="2849"/>
        <item x="2615"/>
        <item x="2846"/>
        <item x="1137"/>
        <item x="1750"/>
        <item x="45"/>
        <item x="1438"/>
        <item x="2875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3976"/>
        <item x="32"/>
        <item x="3704"/>
        <item x="1297"/>
        <item x="1669"/>
        <item x="3726"/>
        <item x="3550"/>
        <item x="3232"/>
        <item x="1454"/>
        <item x="2956"/>
        <item x="2919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4106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3946"/>
        <item x="3508"/>
        <item x="3855"/>
        <item x="1103"/>
        <item x="1410"/>
        <item x="3353"/>
        <item x="3697"/>
        <item x="1079"/>
        <item x="257"/>
        <item x="3547"/>
        <item x="3459"/>
        <item x="951"/>
        <item x="3981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2890"/>
        <item x="2458"/>
        <item x="2933"/>
        <item x="3352"/>
        <item x="1129"/>
        <item x="3115"/>
        <item x="713"/>
        <item x="2264"/>
        <item x="55"/>
        <item x="894"/>
        <item x="3911"/>
        <item x="3813"/>
        <item x="2959"/>
        <item x="1400"/>
        <item x="2503"/>
        <item x="3317"/>
        <item x="3657"/>
        <item x="3980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4067"/>
        <item x="2605"/>
        <item x="13"/>
        <item x="3117"/>
        <item x="1164"/>
        <item x="3975"/>
        <item x="2597"/>
        <item x="1009"/>
        <item x="3341"/>
        <item x="2917"/>
        <item x="2988"/>
        <item x="2888"/>
        <item x="3497"/>
        <item x="3324"/>
        <item x="4110"/>
        <item x="2708"/>
        <item x="3320"/>
        <item x="3349"/>
        <item x="3728"/>
        <item x="159"/>
        <item x="1032"/>
        <item x="1906"/>
        <item x="614"/>
        <item x="2860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19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4022"/>
        <item x="3066"/>
        <item x="3784"/>
        <item x="3449"/>
        <item x="622"/>
        <item x="171"/>
        <item x="2150"/>
        <item x="4089"/>
        <item x="3118"/>
        <item x="2876"/>
        <item x="3001"/>
        <item x="4049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2889"/>
        <item x="3191"/>
        <item x="991"/>
        <item x="1101"/>
        <item x="4061"/>
        <item x="66"/>
        <item x="3956"/>
        <item x="3474"/>
        <item x="131"/>
        <item x="1343"/>
        <item x="1305"/>
        <item x="4068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2874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3900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4014"/>
        <item x="1427"/>
        <item x="3968"/>
        <item x="3253"/>
        <item x="1597"/>
        <item x="886"/>
        <item x="1422"/>
        <item x="1314"/>
        <item x="78"/>
        <item x="1168"/>
        <item x="2019"/>
        <item x="3468"/>
        <item x="580"/>
        <item x="4034"/>
        <item x="1503"/>
        <item x="840"/>
        <item x="2448"/>
        <item x="3323"/>
        <item x="856"/>
        <item x="3295"/>
        <item x="2895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2885"/>
        <item x="4033"/>
        <item x="988"/>
        <item x="1733"/>
        <item x="1839"/>
        <item x="3259"/>
        <item x="3112"/>
        <item x="3933"/>
        <item x="3875"/>
        <item x="982"/>
        <item x="2346"/>
        <item x="120"/>
        <item x="2548"/>
        <item x="4108"/>
        <item x="1516"/>
        <item x="966"/>
        <item x="3752"/>
        <item x="3621"/>
        <item x="2738"/>
        <item x="4018"/>
        <item x="396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3892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4038"/>
        <item x="1716"/>
        <item x="1433"/>
        <item x="943"/>
        <item x="1302"/>
        <item x="1148"/>
        <item x="2871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4023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0"/>
        <item x="692"/>
        <item x="3304"/>
        <item x="707"/>
        <item x="4105"/>
        <item x="3360"/>
        <item x="323"/>
        <item x="1321"/>
        <item x="3224"/>
        <item x="4071"/>
        <item x="3634"/>
        <item x="4035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3864"/>
        <item x="1395"/>
        <item x="1375"/>
        <item x="1001"/>
        <item x="166"/>
        <item x="92"/>
        <item x="970"/>
        <item x="3983"/>
        <item x="3227"/>
        <item x="2178"/>
        <item x="2995"/>
        <item x="529"/>
        <item x="2270"/>
        <item x="704"/>
        <item x="705"/>
        <item x="2857"/>
        <item x="2002"/>
        <item x="1182"/>
        <item x="2892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3904"/>
        <item x="1337"/>
        <item x="2656"/>
        <item x="2608"/>
        <item x="186"/>
        <item x="3293"/>
        <item x="2191"/>
        <item x="3971"/>
        <item x="3338"/>
        <item x="2552"/>
        <item x="2454"/>
        <item x="4004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id" fld="0" subtotal="count" baseField="18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D99B2-6D51-4456-955D-8ECBBAC211E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2A836-1FD4-46FE-B157-2A0EDE07AEBD}">
  <sheetPr codeName="Sheet1"/>
  <dimension ref="A1:F6"/>
  <sheetViews>
    <sheetView workbookViewId="0">
      <selection activeCell="F22" sqref="F2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0F070-6FCB-4668-93AF-385FEE4B4A61}">
  <sheetPr codeName="Sheet5"/>
  <dimension ref="A1:F10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8372</v>
      </c>
      <c r="B2" t="s">
        <v>8364</v>
      </c>
    </row>
    <row r="4" spans="1:6" x14ac:dyDescent="0.25">
      <c r="A4" s="11" t="s">
        <v>8365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8371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25">
      <c r="A7" s="12" t="s">
        <v>8368</v>
      </c>
      <c r="B7" s="13">
        <v>9</v>
      </c>
      <c r="C7" s="13">
        <v>141</v>
      </c>
      <c r="D7" s="13"/>
      <c r="E7" s="13">
        <v>282</v>
      </c>
      <c r="F7" s="13">
        <v>432</v>
      </c>
    </row>
    <row r="8" spans="1:6" x14ac:dyDescent="0.25">
      <c r="A8" s="12" t="s">
        <v>8369</v>
      </c>
      <c r="B8" s="13">
        <v>9</v>
      </c>
      <c r="C8" s="13">
        <v>131</v>
      </c>
      <c r="D8" s="13"/>
      <c r="E8" s="13">
        <v>218</v>
      </c>
      <c r="F8" s="13">
        <v>358</v>
      </c>
    </row>
    <row r="9" spans="1:6" x14ac:dyDescent="0.25">
      <c r="A9" s="12" t="s">
        <v>8370</v>
      </c>
      <c r="B9" s="13">
        <v>6</v>
      </c>
      <c r="C9" s="13">
        <v>116</v>
      </c>
      <c r="D9" s="13"/>
      <c r="E9" s="13">
        <v>156</v>
      </c>
      <c r="F9" s="13">
        <v>278</v>
      </c>
    </row>
    <row r="10" spans="1:6" x14ac:dyDescent="0.25">
      <c r="A10" s="12" t="s">
        <v>8361</v>
      </c>
      <c r="B10" s="13">
        <v>37</v>
      </c>
      <c r="C10" s="13">
        <v>493</v>
      </c>
      <c r="D10" s="13">
        <v>24</v>
      </c>
      <c r="E10" s="13">
        <v>839</v>
      </c>
      <c r="F10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6462B-A465-4634-889D-9A520FC66D97}">
  <dimension ref="A1:E18"/>
  <sheetViews>
    <sheetView workbookViewId="0">
      <selection activeCell="D10" sqref="D10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8389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8396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9" t="s">
        <v>8397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9" t="s">
        <v>8398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9" t="s">
        <v>8399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9" t="s">
        <v>8390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9" t="s">
        <v>8400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9" t="s">
        <v>8391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9" t="s">
        <v>8392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9" t="s">
        <v>8393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9" t="s">
        <v>8394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9" t="s">
        <v>8395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9" t="s">
        <v>8401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9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AEC71-AC3F-4AC9-877B-9145744592FF}">
  <dimension ref="A1:H13"/>
  <sheetViews>
    <sheetView zoomScaleNormal="100" workbookViewId="0">
      <selection activeCell="H24" sqref="H24"/>
    </sheetView>
  </sheetViews>
  <sheetFormatPr defaultRowHeight="15" x14ac:dyDescent="0.25"/>
  <cols>
    <col min="1" max="1" width="21.42578125" customWidth="1"/>
    <col min="2" max="2" width="16.5703125" bestFit="1" customWidth="1"/>
    <col min="3" max="3" width="13.140625" bestFit="1" customWidth="1"/>
    <col min="4" max="4" width="15.7109375" bestFit="1" customWidth="1"/>
    <col min="5" max="5" width="12" bestFit="1" customWidth="1"/>
    <col min="6" max="6" width="19.140625" style="20" bestFit="1" customWidth="1"/>
    <col min="7" max="7" width="15.42578125" bestFit="1" customWidth="1"/>
    <col min="8" max="8" width="18.140625" bestFit="1" customWidth="1"/>
  </cols>
  <sheetData>
    <row r="1" spans="1:8" x14ac:dyDescent="0.25">
      <c r="A1" t="s">
        <v>8373</v>
      </c>
      <c r="B1" t="s">
        <v>8402</v>
      </c>
      <c r="C1" t="s">
        <v>8403</v>
      </c>
      <c r="D1" t="s">
        <v>8404</v>
      </c>
      <c r="E1" t="s">
        <v>8405</v>
      </c>
      <c r="F1" s="20" t="s">
        <v>8406</v>
      </c>
      <c r="G1" s="20" t="s">
        <v>8407</v>
      </c>
      <c r="H1" s="20" t="s">
        <v>8408</v>
      </c>
    </row>
    <row r="2" spans="1:8" x14ac:dyDescent="0.25">
      <c r="A2" t="s">
        <v>8409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COUNTIFS(kickstarter!F:F,"Canceled",kickstarter!D:D,"&lt;=1000",kickstarter!R:R,"plays")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8410</v>
      </c>
      <c r="B3">
        <f>COUNTIFS(kickstarter!F:F,"successful",kickstarter!D:D,"&gt;=1000",kickstarter!R:R,"plays",kickstarter!D:D,"&lt;=4999")</f>
        <v>388</v>
      </c>
      <c r="C3">
        <f>COUNTIFS(kickstarter!F:F,"failed",kickstarter!D:D,"&gt;=1000",kickstarter!R:R,"plays",kickstarter!D:D,"&lt;=4999")</f>
        <v>146</v>
      </c>
      <c r="D3">
        <f>COUNTIFS(kickstarter!F:F,"Canceled",kickstarter!D:D,"&gt;=1000",kickstarter!R:R,"plays",kickstarter!D:D,"&lt;=4999")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8411</v>
      </c>
      <c r="B4">
        <f>COUNTIFS(kickstarter!F:F,"successful",kickstarter!D:D,"&gt;=5000",kickstarter!R:R,"plays",kickstarter!D:D,"&lt;=9999")</f>
        <v>93</v>
      </c>
      <c r="C4">
        <f>COUNTIFS(kickstarter!F:F,"failed",kickstarter!D:D,"&gt;=5000",kickstarter!R:R,"plays",kickstarter!D:D,"&lt;=9999")</f>
        <v>76</v>
      </c>
      <c r="D4">
        <f>COUNTIFS(kickstarter!F:F,"canceled",kickstarter!D:D,"&gt;=5000",kickstarter!R:R,"plays",kickstarter!D:D,"&lt;=9999")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8412</v>
      </c>
      <c r="B5">
        <f>COUNTIFS(kickstarter!F:F,"successful",kickstarter!D:D,"&gt;=10000",kickstarter!R:R,"plays",kickstarter!D:D,"&lt;=14999")</f>
        <v>39</v>
      </c>
      <c r="C5">
        <f>COUNTIFS(kickstarter!F:F,"failed",kickstarter!D:D,"&gt;=10000",kickstarter!R:R,"plays",kickstarter!D:D,"&lt;=14999")</f>
        <v>33</v>
      </c>
      <c r="D5">
        <f>COUNTIFS(kickstarter!F:F,"Canceled",kickstarter!D:D,"&gt;=10000",kickstarter!R:R,"plays",kickstarter!D:D,"&lt;=14999")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8413</v>
      </c>
      <c r="B6">
        <f>COUNTIFS(kickstarter!F:F,"successful",kickstarter!D:D,"&gt;=15000",kickstarter!R:R,"plays",kickstarter!D:D,"&lt;=19999")</f>
        <v>12</v>
      </c>
      <c r="C6">
        <f>COUNTIFS(kickstarter!F:F,"failed",kickstarter!D:D,"&gt;=15000",kickstarter!R:R,"plays",kickstarter!D:D,"&lt;=19999")</f>
        <v>12</v>
      </c>
      <c r="D6">
        <f>COUNTIFS(kickstarter!F:F,"canceled",kickstarter!D:D,"&gt;=15000",kickstarter!R:R,"plays",kickstarter!D:D,"&lt;=19999")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8414</v>
      </c>
      <c r="B7">
        <f>COUNTIFS(kickstarter!F:F,"successful",kickstarter!D:D,"&gt;=20000",kickstarter!R:R,"plays",kickstarter!D:D,"&lt;=24999")</f>
        <v>9</v>
      </c>
      <c r="C7">
        <f>COUNTIFS(kickstarter!F:F,"failed",kickstarter!D:D,"&gt;=20000",kickstarter!R:R,"plays",kickstarter!D:D,"&lt;=24999")</f>
        <v>11</v>
      </c>
      <c r="D7">
        <f>COUNTIFS(kickstarter!F:F,"canceled",kickstarter!D:D,"&gt;=20000",kickstarter!R:R,"plays",kickstarter!D:D,"&lt;=24999")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8415</v>
      </c>
      <c r="B8">
        <f>COUNTIFS(kickstarter!F:F,"successful",kickstarter!D:D,"&gt;=25000",kickstarter!R:R,"plays",kickstarter!D:D,"&lt;=29999")</f>
        <v>1</v>
      </c>
      <c r="C8">
        <f>COUNTIFS(kickstarter!F:F,"failed",kickstarter!D:D,"&gt;=25000",kickstarter!R:R,"plays",kickstarter!D:D,"&lt;=29999")</f>
        <v>4</v>
      </c>
      <c r="D8">
        <f>COUNTIFS(kickstarter!F:F,"canceled",kickstarter!D:D,"&gt;=25000",kickstarter!R:R,"plays",kickstarter!D:D,"&lt;=29999")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8416</v>
      </c>
      <c r="B9">
        <f>COUNTIFS(kickstarter!F:F,"successful",kickstarter!D:D,"&gt;=30000",kickstarter!R:R,"plays",kickstarter!D:D,"&lt;=34999")</f>
        <v>3</v>
      </c>
      <c r="C9">
        <f>COUNTIFS(kickstarter!F:F,"failed",kickstarter!D:D,"&gt;=30000",kickstarter!R:R,"plays",kickstarter!D:D,"&lt;=34999")</f>
        <v>8</v>
      </c>
      <c r="D9">
        <f>COUNTIFS(kickstarter!F:F,"canceled",kickstarter!D:D,"&gt;=30000",kickstarter!R:R,"plays",kickstarter!D:D,"&lt;=34999")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8417</v>
      </c>
      <c r="B10">
        <f>COUNTIFS(kickstarter!F:F,"successful",kickstarter!D:D,"&gt;=35000",kickstarter!R:R,"plays",kickstarter!D:D,"&lt;=39999")</f>
        <v>4</v>
      </c>
      <c r="C10">
        <f>COUNTIFS(kickstarter!F:F,"failed",kickstarter!D:D,"&gt;=35000",kickstarter!R:R,"plays",kickstarter!D:D,"&lt;=39999")</f>
        <v>2</v>
      </c>
      <c r="D10">
        <f>COUNTIFS(kickstarter!F:F,"canceled",kickstarter!D:D,"&gt;=35000",kickstarter!R:R,"plays",kickstarter!D:D,"&lt;=39999")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8418</v>
      </c>
      <c r="B11">
        <f>COUNTIFS(kickstarter!F:F,"successful",kickstarter!D:D,"&gt;=40000",kickstarter!R:R,"plays",kickstarter!D:D,"&lt;=44999")</f>
        <v>2</v>
      </c>
      <c r="C11">
        <f>COUNTIFS(kickstarter!F:F,"failed",kickstarter!D:D,"&gt;=40000",kickstarter!R:R,"plays",kickstarter!D:D,"&lt;=44999")</f>
        <v>1</v>
      </c>
      <c r="D11">
        <f>COUNTIFS(kickstarter!F:F,"canceled",kickstarter!D:D,"&gt;=40000",kickstarter!R:R,"plays",kickstarter!D:D,"&lt;=44999")</f>
        <v>0</v>
      </c>
      <c r="E11">
        <f t="shared" si="0"/>
        <v>3</v>
      </c>
      <c r="F11" s="20">
        <f>IFERROR(B11/E11,0)</f>
        <v>0.66666666666666663</v>
      </c>
      <c r="G11" s="20">
        <f>IFERROR(C11/E11,0)</f>
        <v>0.33333333333333331</v>
      </c>
      <c r="H11" s="20">
        <f>IFERROR(D11/E11,0)</f>
        <v>0</v>
      </c>
    </row>
    <row r="12" spans="1:8" x14ac:dyDescent="0.25">
      <c r="A12" t="s">
        <v>8419</v>
      </c>
      <c r="B12">
        <f>COUNTIFS(kickstarter!F:F,"successful",kickstarter!D:D,"&gt;=45000",kickstarter!R:R,"plays",kickstarter!D:D,"&lt;=49999")</f>
        <v>0</v>
      </c>
      <c r="C12">
        <f>COUNTIFS(kickstarter!F:F,"failed",kickstarter!D:D,"&gt;=45000",kickstarter!R:R,"plays",kickstarter!D:D,"&lt;=49999")</f>
        <v>1</v>
      </c>
      <c r="D12">
        <f>COUNTIFS(kickstarter!F:F,"Canceled",kickstarter!D:D,"&gt;=45000",kickstarter!R:R,"plays",kickstarter!D:D,"&lt;=49999")</f>
        <v>0</v>
      </c>
      <c r="E12">
        <f t="shared" si="0"/>
        <v>1</v>
      </c>
      <c r="F12" s="20">
        <f>IFERROR(B12/E12,0)</f>
        <v>0</v>
      </c>
      <c r="G12" s="20">
        <f>IFERROR(C12/E12,0)</f>
        <v>1</v>
      </c>
      <c r="H12" s="20">
        <f>IFERROR(D12/E12,0)</f>
        <v>0</v>
      </c>
    </row>
    <row r="13" spans="1:8" x14ac:dyDescent="0.25">
      <c r="A13" t="s">
        <v>8420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zoomScale="70" zoomScaleNormal="70" workbookViewId="0">
      <pane ySplit="1" topLeftCell="A2" activePane="bottomLeft" state="frozen"/>
      <selection pane="bottomLeft" activeCell="D1" sqref="D1: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0.5703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" customWidth="1"/>
    <col min="16" max="16" width="21.28515625" customWidth="1"/>
    <col min="17" max="17" width="41.140625" customWidth="1"/>
    <col min="18" max="18" width="16.140625" customWidth="1"/>
    <col min="19" max="20" width="11.5703125" style="15" bestFit="1" customWidth="1"/>
    <col min="21" max="21" width="18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8366</v>
      </c>
      <c r="T1" s="15" t="s">
        <v>8367</v>
      </c>
      <c r="U1" t="s">
        <v>8389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260.25" hidden="1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44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4" si="221">IFERROR(ROUND(E2819/L2819,2),0)</f>
        <v>23.64</v>
      </c>
      <c r="Q2819" s="10" t="s">
        <v>8315</v>
      </c>
      <c r="R2819" t="s">
        <v>8316</v>
      </c>
      <c r="S2819" s="15">
        <f t="shared" ref="S2819:S2844" si="222">(((J2819/60)/60)/24)+DATE(1970,1,1)</f>
        <v>42023.634976851856</v>
      </c>
      <c r="T2819" s="15">
        <f t="shared" ref="T2819:T2844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ref="O2845:O2908" si="225">ROUND(E2845/D2845*100,0)</f>
        <v>0</v>
      </c>
      <c r="P2845">
        <f t="shared" ref="P2845:P2908" si="226">IFERROR(ROUND(E2845/L2845,2),0)</f>
        <v>0</v>
      </c>
      <c r="Q2845" s="10" t="s">
        <v>8315</v>
      </c>
      <c r="R2845" t="s">
        <v>8316</v>
      </c>
      <c r="S2845" s="15">
        <f t="shared" ref="S2845:S2908" si="227">(((J2845/60)/60)/24)+DATE(1970,1,1)</f>
        <v>42492.737847222219</v>
      </c>
      <c r="T2845" s="15">
        <f t="shared" ref="T2845:T2908" si="228">(((I2845/60)/60)/24)+DATE(1970,1,1)</f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s="10" t="s">
        <v>8315</v>
      </c>
      <c r="R2846" t="s">
        <v>8316</v>
      </c>
      <c r="S2846" s="15">
        <f t="shared" si="227"/>
        <v>42709.546064814815</v>
      </c>
      <c r="T2846" s="15">
        <f t="shared" si="228"/>
        <v>42739.546064814815</v>
      </c>
      <c r="U2846">
        <f t="shared" si="224"/>
        <v>2016</v>
      </c>
    </row>
    <row r="2847" spans="1:21" ht="60" hidden="1" x14ac:dyDescent="0.25">
      <c r="A2847">
        <v>2846</v>
      </c>
      <c r="B2847" s="3" t="s">
        <v>2846</v>
      </c>
      <c r="C2847" s="3" t="s">
        <v>6956</v>
      </c>
      <c r="D2847" s="6">
        <v>8000</v>
      </c>
      <c r="E2847" s="8">
        <v>0</v>
      </c>
      <c r="F2847" t="s">
        <v>8220</v>
      </c>
      <c r="G2847" t="s">
        <v>8223</v>
      </c>
      <c r="H2847" t="s">
        <v>8245</v>
      </c>
      <c r="I2847">
        <v>1432917394</v>
      </c>
      <c r="J2847">
        <v>1429029394</v>
      </c>
      <c r="K2847" t="b">
        <v>0</v>
      </c>
      <c r="L2847">
        <v>0</v>
      </c>
      <c r="M2847" t="b">
        <v>0</v>
      </c>
      <c r="N2847" t="s">
        <v>8269</v>
      </c>
      <c r="O2847">
        <f t="shared" si="225"/>
        <v>0</v>
      </c>
      <c r="P2847">
        <f t="shared" si="226"/>
        <v>0</v>
      </c>
      <c r="Q2847" s="10" t="s">
        <v>8315</v>
      </c>
      <c r="R2847" t="s">
        <v>8316</v>
      </c>
      <c r="S2847" s="15">
        <f t="shared" si="227"/>
        <v>42108.692060185189</v>
      </c>
      <c r="T2847" s="15">
        <f t="shared" si="228"/>
        <v>42153.692060185189</v>
      </c>
      <c r="U2847">
        <f t="shared" si="224"/>
        <v>2015</v>
      </c>
    </row>
    <row r="2848" spans="1:21" ht="60" hidden="1" x14ac:dyDescent="0.25">
      <c r="A2848">
        <v>2847</v>
      </c>
      <c r="B2848" s="3" t="s">
        <v>2847</v>
      </c>
      <c r="C2848" s="3" t="s">
        <v>6957</v>
      </c>
      <c r="D2848" s="6">
        <v>2000</v>
      </c>
      <c r="E2848" s="8">
        <v>0</v>
      </c>
      <c r="F2848" t="s">
        <v>8220</v>
      </c>
      <c r="G2848" t="s">
        <v>8223</v>
      </c>
      <c r="H2848" t="s">
        <v>8245</v>
      </c>
      <c r="I2848">
        <v>1464031265</v>
      </c>
      <c r="J2848">
        <v>1458847265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6"/>
        <v>0</v>
      </c>
      <c r="Q2848" s="10" t="s">
        <v>8315</v>
      </c>
      <c r="R2848" t="s">
        <v>8316</v>
      </c>
      <c r="S2848" s="15">
        <f t="shared" si="227"/>
        <v>42453.806307870371</v>
      </c>
      <c r="T2848" s="15">
        <f t="shared" si="228"/>
        <v>42513.806307870371</v>
      </c>
      <c r="U2848">
        <f t="shared" si="224"/>
        <v>2016</v>
      </c>
    </row>
    <row r="2849" spans="1:21" ht="60" hidden="1" x14ac:dyDescent="0.25">
      <c r="A2849">
        <v>2865</v>
      </c>
      <c r="B2849" s="3" t="s">
        <v>2865</v>
      </c>
      <c r="C2849" s="3" t="s">
        <v>6975</v>
      </c>
      <c r="D2849" s="6">
        <v>2888</v>
      </c>
      <c r="E2849" s="8">
        <v>0</v>
      </c>
      <c r="F2849" t="s">
        <v>8220</v>
      </c>
      <c r="G2849" t="s">
        <v>8223</v>
      </c>
      <c r="H2849" t="s">
        <v>8245</v>
      </c>
      <c r="I2849">
        <v>1420512259</v>
      </c>
      <c r="J2849">
        <v>1415328259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6"/>
        <v>0</v>
      </c>
      <c r="Q2849" s="10" t="s">
        <v>8315</v>
      </c>
      <c r="R2849" t="s">
        <v>8316</v>
      </c>
      <c r="S2849" s="15">
        <f t="shared" si="227"/>
        <v>41950.114108796297</v>
      </c>
      <c r="T2849" s="15">
        <f t="shared" si="228"/>
        <v>42010.114108796297</v>
      </c>
      <c r="U2849">
        <f t="shared" si="224"/>
        <v>2014</v>
      </c>
    </row>
    <row r="2850" spans="1:21" ht="45" hidden="1" x14ac:dyDescent="0.25">
      <c r="A2850">
        <v>2872</v>
      </c>
      <c r="B2850" s="3" t="s">
        <v>2872</v>
      </c>
      <c r="C2850" s="3" t="s">
        <v>6982</v>
      </c>
      <c r="D2850" s="6">
        <v>3000</v>
      </c>
      <c r="E2850" s="8">
        <v>0</v>
      </c>
      <c r="F2850" t="s">
        <v>8220</v>
      </c>
      <c r="G2850" t="s">
        <v>8223</v>
      </c>
      <c r="H2850" t="s">
        <v>8245</v>
      </c>
      <c r="I2850">
        <v>1434768438</v>
      </c>
      <c r="J2850">
        <v>1429584438</v>
      </c>
      <c r="K2850" t="b">
        <v>0</v>
      </c>
      <c r="L2850">
        <v>0</v>
      </c>
      <c r="M2850" t="b">
        <v>0</v>
      </c>
      <c r="N2850" t="s">
        <v>8269</v>
      </c>
      <c r="O2850">
        <f t="shared" si="225"/>
        <v>0</v>
      </c>
      <c r="P2850">
        <f t="shared" si="226"/>
        <v>0</v>
      </c>
      <c r="Q2850" s="10" t="s">
        <v>8315</v>
      </c>
      <c r="R2850" t="s">
        <v>8316</v>
      </c>
      <c r="S2850" s="15">
        <f t="shared" si="227"/>
        <v>42115.11618055556</v>
      </c>
      <c r="T2850" s="15">
        <f t="shared" si="228"/>
        <v>42175.11618055556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0" t="s">
        <v>8315</v>
      </c>
      <c r="R2851" t="s">
        <v>8316</v>
      </c>
      <c r="S2851" s="15">
        <f t="shared" si="227"/>
        <v>42453.428240740745</v>
      </c>
      <c r="T2851" s="15">
        <f t="shared" si="228"/>
        <v>42483.428240740745</v>
      </c>
      <c r="U2851">
        <f t="shared" si="224"/>
        <v>2016</v>
      </c>
    </row>
    <row r="2852" spans="1:21" ht="60" hidden="1" x14ac:dyDescent="0.25">
      <c r="A2852">
        <v>2876</v>
      </c>
      <c r="B2852" s="3" t="s">
        <v>2876</v>
      </c>
      <c r="C2852" s="3" t="s">
        <v>6986</v>
      </c>
      <c r="D2852" s="6">
        <v>150000</v>
      </c>
      <c r="E2852" s="8">
        <v>0</v>
      </c>
      <c r="F2852" t="s">
        <v>8220</v>
      </c>
      <c r="G2852" t="s">
        <v>8223</v>
      </c>
      <c r="H2852" t="s">
        <v>8245</v>
      </c>
      <c r="I2852">
        <v>1437069079</v>
      </c>
      <c r="J2852">
        <v>1434477079</v>
      </c>
      <c r="K2852" t="b">
        <v>0</v>
      </c>
      <c r="L2852">
        <v>0</v>
      </c>
      <c r="M2852" t="b">
        <v>0</v>
      </c>
      <c r="N2852" t="s">
        <v>8269</v>
      </c>
      <c r="O2852">
        <f t="shared" si="225"/>
        <v>0</v>
      </c>
      <c r="P2852">
        <f t="shared" si="226"/>
        <v>0</v>
      </c>
      <c r="Q2852" s="10" t="s">
        <v>8315</v>
      </c>
      <c r="R2852" t="s">
        <v>8316</v>
      </c>
      <c r="S2852" s="15">
        <f t="shared" si="227"/>
        <v>42171.743969907402</v>
      </c>
      <c r="T2852" s="15">
        <f t="shared" si="228"/>
        <v>42201.743969907402</v>
      </c>
      <c r="U2852">
        <f t="shared" si="224"/>
        <v>2015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s="10" t="s">
        <v>8315</v>
      </c>
      <c r="R2853" t="s">
        <v>8316</v>
      </c>
      <c r="S2853" s="15">
        <f t="shared" si="227"/>
        <v>42390.002650462964</v>
      </c>
      <c r="T2853" s="15">
        <f t="shared" si="228"/>
        <v>42398.970138888893</v>
      </c>
      <c r="U2853">
        <f t="shared" si="224"/>
        <v>2016</v>
      </c>
    </row>
    <row r="2854" spans="1:21" ht="60" hidden="1" x14ac:dyDescent="0.25">
      <c r="A2854">
        <v>2881</v>
      </c>
      <c r="B2854" s="3" t="s">
        <v>2881</v>
      </c>
      <c r="C2854" s="3" t="s">
        <v>6991</v>
      </c>
      <c r="D2854" s="6">
        <v>5500</v>
      </c>
      <c r="E2854" s="8">
        <v>0</v>
      </c>
      <c r="F2854" t="s">
        <v>8220</v>
      </c>
      <c r="G2854" t="s">
        <v>8223</v>
      </c>
      <c r="H2854" t="s">
        <v>8245</v>
      </c>
      <c r="I2854">
        <v>1417620036</v>
      </c>
      <c r="J2854">
        <v>1412432436</v>
      </c>
      <c r="K2854" t="b">
        <v>0</v>
      </c>
      <c r="L2854">
        <v>0</v>
      </c>
      <c r="M2854" t="b">
        <v>0</v>
      </c>
      <c r="N2854" t="s">
        <v>8269</v>
      </c>
      <c r="O2854">
        <f t="shared" si="225"/>
        <v>0</v>
      </c>
      <c r="P2854">
        <f t="shared" si="226"/>
        <v>0</v>
      </c>
      <c r="Q2854" s="10" t="s">
        <v>8315</v>
      </c>
      <c r="R2854" t="s">
        <v>8316</v>
      </c>
      <c r="S2854" s="15">
        <f t="shared" si="227"/>
        <v>41916.597638888888</v>
      </c>
      <c r="T2854" s="15">
        <f t="shared" si="228"/>
        <v>41976.639305555553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s="10" t="s">
        <v>8315</v>
      </c>
      <c r="R2855" t="s">
        <v>8316</v>
      </c>
      <c r="S2855" s="15">
        <f t="shared" si="227"/>
        <v>41836.190937499996</v>
      </c>
      <c r="T2855" s="15">
        <f t="shared" si="228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0" t="s">
        <v>8315</v>
      </c>
      <c r="R2856" t="s">
        <v>8316</v>
      </c>
      <c r="S2856" s="15">
        <f t="shared" si="227"/>
        <v>42111.71665509259</v>
      </c>
      <c r="T2856" s="15">
        <f t="shared" si="228"/>
        <v>42131.71665509259</v>
      </c>
      <c r="U2856">
        <f t="shared" si="224"/>
        <v>2015</v>
      </c>
    </row>
    <row r="2857" spans="1:21" ht="60" hidden="1" x14ac:dyDescent="0.25">
      <c r="A2857">
        <v>2888</v>
      </c>
      <c r="B2857" s="3" t="s">
        <v>2888</v>
      </c>
      <c r="C2857" s="3" t="s">
        <v>6998</v>
      </c>
      <c r="D2857" s="6">
        <v>30000</v>
      </c>
      <c r="E2857" s="8">
        <v>0</v>
      </c>
      <c r="F2857" t="s">
        <v>8220</v>
      </c>
      <c r="G2857" t="s">
        <v>8223</v>
      </c>
      <c r="H2857" t="s">
        <v>8245</v>
      </c>
      <c r="I2857">
        <v>1413608340</v>
      </c>
      <c r="J2857">
        <v>1412945440</v>
      </c>
      <c r="K2857" t="b">
        <v>0</v>
      </c>
      <c r="L2857">
        <v>0</v>
      </c>
      <c r="M2857" t="b">
        <v>0</v>
      </c>
      <c r="N2857" t="s">
        <v>8269</v>
      </c>
      <c r="O2857">
        <f t="shared" si="225"/>
        <v>0</v>
      </c>
      <c r="P2857">
        <f t="shared" si="226"/>
        <v>0</v>
      </c>
      <c r="Q2857" s="10" t="s">
        <v>8315</v>
      </c>
      <c r="R2857" t="s">
        <v>8316</v>
      </c>
      <c r="S2857" s="15">
        <f t="shared" si="227"/>
        <v>41922.535185185188</v>
      </c>
      <c r="T2857" s="15">
        <f t="shared" si="228"/>
        <v>41930.207638888889</v>
      </c>
      <c r="U2857">
        <f t="shared" si="224"/>
        <v>2014</v>
      </c>
    </row>
    <row r="2858" spans="1:21" ht="30" hidden="1" x14ac:dyDescent="0.25">
      <c r="A2858">
        <v>2894</v>
      </c>
      <c r="B2858" s="3" t="s">
        <v>2894</v>
      </c>
      <c r="C2858" s="3" t="s">
        <v>7004</v>
      </c>
      <c r="D2858" s="6">
        <v>50000</v>
      </c>
      <c r="E2858" s="8">
        <v>0</v>
      </c>
      <c r="F2858" t="s">
        <v>8220</v>
      </c>
      <c r="G2858" t="s">
        <v>8223</v>
      </c>
      <c r="H2858" t="s">
        <v>8245</v>
      </c>
      <c r="I2858">
        <v>1428100815</v>
      </c>
      <c r="J2858">
        <v>1422920415</v>
      </c>
      <c r="K2858" t="b">
        <v>0</v>
      </c>
      <c r="L2858">
        <v>0</v>
      </c>
      <c r="M2858" t="b">
        <v>0</v>
      </c>
      <c r="N2858" t="s">
        <v>8269</v>
      </c>
      <c r="O2858">
        <f t="shared" si="225"/>
        <v>0</v>
      </c>
      <c r="P2858">
        <f t="shared" si="226"/>
        <v>0</v>
      </c>
      <c r="Q2858" s="10" t="s">
        <v>8315</v>
      </c>
      <c r="R2858" t="s">
        <v>8316</v>
      </c>
      <c r="S2858" s="15">
        <f t="shared" si="227"/>
        <v>42037.986284722225</v>
      </c>
      <c r="T2858" s="15">
        <f t="shared" si="228"/>
        <v>42097.944618055553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0" t="s">
        <v>8315</v>
      </c>
      <c r="R2859" t="s">
        <v>8316</v>
      </c>
      <c r="S2859" s="15">
        <f t="shared" si="227"/>
        <v>42726.920081018514</v>
      </c>
      <c r="T2859" s="15">
        <f t="shared" si="228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s="10" t="s">
        <v>8315</v>
      </c>
      <c r="R2860" t="s">
        <v>8316</v>
      </c>
      <c r="S2860" s="15">
        <f t="shared" si="227"/>
        <v>41954.545081018514</v>
      </c>
      <c r="T2860" s="15">
        <f t="shared" si="228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0" t="s">
        <v>8315</v>
      </c>
      <c r="R2861" t="s">
        <v>8316</v>
      </c>
      <c r="S2861" s="15">
        <f t="shared" si="227"/>
        <v>42233.362314814818</v>
      </c>
      <c r="T2861" s="15">
        <f t="shared" si="228"/>
        <v>42293.362314814818</v>
      </c>
      <c r="U2861">
        <f t="shared" si="224"/>
        <v>2015</v>
      </c>
    </row>
    <row r="2862" spans="1:21" ht="60" hidden="1" x14ac:dyDescent="0.25">
      <c r="A2862">
        <v>2899</v>
      </c>
      <c r="B2862" s="3" t="s">
        <v>2899</v>
      </c>
      <c r="C2862" s="3" t="s">
        <v>7009</v>
      </c>
      <c r="D2862" s="6">
        <v>10000</v>
      </c>
      <c r="E2862" s="8">
        <v>0</v>
      </c>
      <c r="F2862" t="s">
        <v>8220</v>
      </c>
      <c r="G2862" t="s">
        <v>8223</v>
      </c>
      <c r="H2862" t="s">
        <v>8245</v>
      </c>
      <c r="I2862">
        <v>1469325158</v>
      </c>
      <c r="J2862">
        <v>1464141158</v>
      </c>
      <c r="K2862" t="b">
        <v>0</v>
      </c>
      <c r="L2862">
        <v>0</v>
      </c>
      <c r="M2862" t="b">
        <v>0</v>
      </c>
      <c r="N2862" t="s">
        <v>8269</v>
      </c>
      <c r="O2862">
        <f t="shared" si="225"/>
        <v>0</v>
      </c>
      <c r="P2862">
        <f t="shared" si="226"/>
        <v>0</v>
      </c>
      <c r="Q2862" s="10" t="s">
        <v>8315</v>
      </c>
      <c r="R2862" t="s">
        <v>8316</v>
      </c>
      <c r="S2862" s="15">
        <f t="shared" si="227"/>
        <v>42515.078217592592</v>
      </c>
      <c r="T2862" s="15">
        <f t="shared" si="228"/>
        <v>42575.078217592592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0" t="s">
        <v>8315</v>
      </c>
      <c r="R2863" t="s">
        <v>8316</v>
      </c>
      <c r="S2863" s="15">
        <f t="shared" si="227"/>
        <v>42257.590833333335</v>
      </c>
      <c r="T2863" s="15">
        <f t="shared" si="228"/>
        <v>42271.590833333335</v>
      </c>
      <c r="U2863">
        <f t="shared" si="224"/>
        <v>2015</v>
      </c>
    </row>
    <row r="2864" spans="1:21" ht="45" hidden="1" x14ac:dyDescent="0.25">
      <c r="A2864">
        <v>3733</v>
      </c>
      <c r="B2864" s="3" t="s">
        <v>3730</v>
      </c>
      <c r="C2864" s="3" t="s">
        <v>7843</v>
      </c>
      <c r="D2864" s="6">
        <v>1500</v>
      </c>
      <c r="E2864" s="8">
        <v>0</v>
      </c>
      <c r="F2864" t="s">
        <v>8220</v>
      </c>
      <c r="G2864" t="s">
        <v>8223</v>
      </c>
      <c r="H2864" t="s">
        <v>8245</v>
      </c>
      <c r="I2864">
        <v>1429396200</v>
      </c>
      <c r="J2864">
        <v>1428539708</v>
      </c>
      <c r="K2864" t="b">
        <v>0</v>
      </c>
      <c r="L2864">
        <v>0</v>
      </c>
      <c r="M2864" t="b">
        <v>0</v>
      </c>
      <c r="N2864" t="s">
        <v>8269</v>
      </c>
      <c r="O2864">
        <f t="shared" si="225"/>
        <v>0</v>
      </c>
      <c r="P2864">
        <f t="shared" si="226"/>
        <v>0</v>
      </c>
      <c r="Q2864" s="10" t="s">
        <v>8315</v>
      </c>
      <c r="R2864" t="s">
        <v>8316</v>
      </c>
      <c r="S2864" s="15">
        <f t="shared" si="227"/>
        <v>42103.024398148147</v>
      </c>
      <c r="T2864" s="15">
        <f t="shared" si="228"/>
        <v>42112.9375</v>
      </c>
      <c r="U2864">
        <f t="shared" si="224"/>
        <v>2015</v>
      </c>
    </row>
    <row r="2865" spans="1:21" ht="45" hidden="1" x14ac:dyDescent="0.25">
      <c r="A2865">
        <v>3741</v>
      </c>
      <c r="B2865" s="3" t="s">
        <v>3738</v>
      </c>
      <c r="C2865" s="3" t="s">
        <v>7851</v>
      </c>
      <c r="D2865" s="6">
        <v>20000</v>
      </c>
      <c r="E2865" s="8">
        <v>0</v>
      </c>
      <c r="F2865" t="s">
        <v>8220</v>
      </c>
      <c r="G2865" t="s">
        <v>8223</v>
      </c>
      <c r="H2865" t="s">
        <v>8245</v>
      </c>
      <c r="I2865">
        <v>1450389950</v>
      </c>
      <c r="J2865">
        <v>1447797950</v>
      </c>
      <c r="K2865" t="b">
        <v>0</v>
      </c>
      <c r="L2865">
        <v>0</v>
      </c>
      <c r="M2865" t="b">
        <v>0</v>
      </c>
      <c r="N2865" t="s">
        <v>8269</v>
      </c>
      <c r="O2865">
        <f t="shared" si="225"/>
        <v>0</v>
      </c>
      <c r="P2865">
        <f t="shared" si="226"/>
        <v>0</v>
      </c>
      <c r="Q2865" s="10" t="s">
        <v>8315</v>
      </c>
      <c r="R2865" t="s">
        <v>8316</v>
      </c>
      <c r="S2865" s="15">
        <f t="shared" si="227"/>
        <v>42325.920717592591</v>
      </c>
      <c r="T2865" s="15">
        <f t="shared" si="228"/>
        <v>42355.920717592591</v>
      </c>
      <c r="U2865">
        <f t="shared" si="224"/>
        <v>2015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0" t="s">
        <v>8315</v>
      </c>
      <c r="R2866" t="s">
        <v>8316</v>
      </c>
      <c r="S2866" s="15">
        <f t="shared" si="227"/>
        <v>42172.613506944443</v>
      </c>
      <c r="T2866" s="15">
        <f t="shared" si="228"/>
        <v>42202.554166666669</v>
      </c>
      <c r="U2866">
        <f t="shared" si="224"/>
        <v>2015</v>
      </c>
    </row>
    <row r="2867" spans="1:21" ht="45" hidden="1" x14ac:dyDescent="0.25">
      <c r="A2867">
        <v>3743</v>
      </c>
      <c r="B2867" s="3" t="s">
        <v>3740</v>
      </c>
      <c r="C2867" s="3" t="s">
        <v>7853</v>
      </c>
      <c r="D2867" s="6">
        <v>2200</v>
      </c>
      <c r="E2867" s="8">
        <v>0</v>
      </c>
      <c r="F2867" t="s">
        <v>8220</v>
      </c>
      <c r="G2867" t="s">
        <v>8223</v>
      </c>
      <c r="H2867" t="s">
        <v>8245</v>
      </c>
      <c r="I2867">
        <v>1404406964</v>
      </c>
      <c r="J2867">
        <v>1401814964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s="10" t="s">
        <v>8315</v>
      </c>
      <c r="R2867" t="s">
        <v>8316</v>
      </c>
      <c r="S2867" s="15">
        <f t="shared" si="227"/>
        <v>41793.710231481484</v>
      </c>
      <c r="T2867" s="15">
        <f t="shared" si="228"/>
        <v>41823.710231481484</v>
      </c>
      <c r="U2867">
        <f t="shared" si="224"/>
        <v>2014</v>
      </c>
    </row>
    <row r="2868" spans="1:21" ht="60" hidden="1" x14ac:dyDescent="0.25">
      <c r="A2868">
        <v>3744</v>
      </c>
      <c r="B2868" s="3" t="s">
        <v>3741</v>
      </c>
      <c r="C2868" s="3" t="s">
        <v>7854</v>
      </c>
      <c r="D2868" s="6">
        <v>1200</v>
      </c>
      <c r="E2868" s="8">
        <v>0</v>
      </c>
      <c r="F2868" t="s">
        <v>8220</v>
      </c>
      <c r="G2868" t="s">
        <v>8223</v>
      </c>
      <c r="H2868" t="s">
        <v>8245</v>
      </c>
      <c r="I2868">
        <v>1404532740</v>
      </c>
      <c r="J2868">
        <v>1401823952</v>
      </c>
      <c r="K2868" t="b">
        <v>0</v>
      </c>
      <c r="L2868">
        <v>0</v>
      </c>
      <c r="M2868" t="b">
        <v>0</v>
      </c>
      <c r="N2868" t="s">
        <v>8269</v>
      </c>
      <c r="O2868">
        <f t="shared" si="225"/>
        <v>0</v>
      </c>
      <c r="P2868">
        <f t="shared" si="226"/>
        <v>0</v>
      </c>
      <c r="Q2868" s="10" t="s">
        <v>8315</v>
      </c>
      <c r="R2868" t="s">
        <v>8316</v>
      </c>
      <c r="S2868" s="15">
        <f t="shared" si="227"/>
        <v>41793.814259259263</v>
      </c>
      <c r="T2868" s="15">
        <f t="shared" si="228"/>
        <v>41825.165972222225</v>
      </c>
      <c r="U2868">
        <f t="shared" si="224"/>
        <v>2014</v>
      </c>
    </row>
    <row r="2869" spans="1:21" ht="60" hidden="1" x14ac:dyDescent="0.25">
      <c r="A2869">
        <v>3863</v>
      </c>
      <c r="B2869" s="3" t="s">
        <v>3860</v>
      </c>
      <c r="C2869" s="3" t="s">
        <v>7972</v>
      </c>
      <c r="D2869" s="6">
        <v>6000</v>
      </c>
      <c r="E2869" s="8">
        <v>0</v>
      </c>
      <c r="F2869" t="s">
        <v>8220</v>
      </c>
      <c r="G2869" t="s">
        <v>8223</v>
      </c>
      <c r="H2869" t="s">
        <v>8245</v>
      </c>
      <c r="I2869">
        <v>1446739905</v>
      </c>
      <c r="J2869">
        <v>1441552305</v>
      </c>
      <c r="K2869" t="b">
        <v>0</v>
      </c>
      <c r="L2869">
        <v>0</v>
      </c>
      <c r="M2869" t="b">
        <v>0</v>
      </c>
      <c r="N2869" t="s">
        <v>8269</v>
      </c>
      <c r="O2869">
        <f t="shared" si="225"/>
        <v>0</v>
      </c>
      <c r="P2869">
        <f t="shared" si="226"/>
        <v>0</v>
      </c>
      <c r="Q2869" s="10" t="s">
        <v>8315</v>
      </c>
      <c r="R2869" t="s">
        <v>8316</v>
      </c>
      <c r="S2869" s="15">
        <f t="shared" si="227"/>
        <v>42253.633159722223</v>
      </c>
      <c r="T2869" s="15">
        <f t="shared" si="228"/>
        <v>42313.674826388888</v>
      </c>
      <c r="U2869">
        <f t="shared" si="224"/>
        <v>2015</v>
      </c>
    </row>
    <row r="2870" spans="1:21" ht="60" hidden="1" x14ac:dyDescent="0.25">
      <c r="A2870">
        <v>3892</v>
      </c>
      <c r="B2870" s="3" t="s">
        <v>3889</v>
      </c>
      <c r="C2870" s="3" t="s">
        <v>8000</v>
      </c>
      <c r="D2870" s="6">
        <v>1000</v>
      </c>
      <c r="E2870" s="8">
        <v>0</v>
      </c>
      <c r="F2870" t="s">
        <v>8220</v>
      </c>
      <c r="G2870" t="s">
        <v>8223</v>
      </c>
      <c r="H2870" t="s">
        <v>8245</v>
      </c>
      <c r="I2870">
        <v>1408863600</v>
      </c>
      <c r="J2870">
        <v>1408203557</v>
      </c>
      <c r="K2870" t="b">
        <v>0</v>
      </c>
      <c r="L2870">
        <v>0</v>
      </c>
      <c r="M2870" t="b">
        <v>0</v>
      </c>
      <c r="N2870" t="s">
        <v>8269</v>
      </c>
      <c r="O2870">
        <f t="shared" si="225"/>
        <v>0</v>
      </c>
      <c r="P2870">
        <f t="shared" si="226"/>
        <v>0</v>
      </c>
      <c r="Q2870" s="10" t="s">
        <v>8315</v>
      </c>
      <c r="R2870" t="s">
        <v>8316</v>
      </c>
      <c r="S2870" s="15">
        <f t="shared" si="227"/>
        <v>41867.652280092596</v>
      </c>
      <c r="T2870" s="15">
        <f t="shared" si="228"/>
        <v>41875.291666666664</v>
      </c>
      <c r="U2870">
        <f t="shared" si="224"/>
        <v>2014</v>
      </c>
    </row>
    <row r="2871" spans="1:21" ht="60" hidden="1" x14ac:dyDescent="0.25">
      <c r="A2871">
        <v>3903</v>
      </c>
      <c r="B2871" s="3" t="s">
        <v>3900</v>
      </c>
      <c r="C2871" s="3" t="s">
        <v>8011</v>
      </c>
      <c r="D2871" s="6">
        <v>1500</v>
      </c>
      <c r="E2871" s="8">
        <v>0</v>
      </c>
      <c r="F2871" t="s">
        <v>8220</v>
      </c>
      <c r="G2871" t="s">
        <v>8223</v>
      </c>
      <c r="H2871" t="s">
        <v>8245</v>
      </c>
      <c r="I2871">
        <v>1439581080</v>
      </c>
      <c r="J2871">
        <v>1435709765</v>
      </c>
      <c r="K2871" t="b">
        <v>0</v>
      </c>
      <c r="L2871">
        <v>0</v>
      </c>
      <c r="M2871" t="b">
        <v>0</v>
      </c>
      <c r="N2871" t="s">
        <v>8269</v>
      </c>
      <c r="O2871">
        <f t="shared" si="225"/>
        <v>0</v>
      </c>
      <c r="P2871">
        <f t="shared" si="226"/>
        <v>0</v>
      </c>
      <c r="Q2871" s="10" t="s">
        <v>8315</v>
      </c>
      <c r="R2871" t="s">
        <v>8316</v>
      </c>
      <c r="S2871" s="15">
        <f t="shared" si="227"/>
        <v>42186.01116898148</v>
      </c>
      <c r="T2871" s="15">
        <f t="shared" si="228"/>
        <v>42230.818055555559</v>
      </c>
      <c r="U2871">
        <f t="shared" si="224"/>
        <v>2015</v>
      </c>
    </row>
    <row r="2872" spans="1:21" ht="60" hidden="1" x14ac:dyDescent="0.25">
      <c r="A2872">
        <v>3931</v>
      </c>
      <c r="B2872" s="3" t="s">
        <v>3928</v>
      </c>
      <c r="C2872" s="3" t="s">
        <v>8039</v>
      </c>
      <c r="D2872" s="6">
        <v>8000</v>
      </c>
      <c r="E2872" s="8">
        <v>0</v>
      </c>
      <c r="F2872" t="s">
        <v>8220</v>
      </c>
      <c r="G2872" t="s">
        <v>8223</v>
      </c>
      <c r="H2872" t="s">
        <v>8245</v>
      </c>
      <c r="I2872">
        <v>1441510707</v>
      </c>
      <c r="J2872">
        <v>1439350707</v>
      </c>
      <c r="K2872" t="b">
        <v>0</v>
      </c>
      <c r="L2872">
        <v>0</v>
      </c>
      <c r="M2872" t="b">
        <v>0</v>
      </c>
      <c r="N2872" t="s">
        <v>8269</v>
      </c>
      <c r="O2872">
        <f t="shared" si="225"/>
        <v>0</v>
      </c>
      <c r="P2872">
        <f t="shared" si="226"/>
        <v>0</v>
      </c>
      <c r="Q2872" s="10" t="s">
        <v>8315</v>
      </c>
      <c r="R2872" t="s">
        <v>8316</v>
      </c>
      <c r="S2872" s="15">
        <f t="shared" si="227"/>
        <v>42228.151701388888</v>
      </c>
      <c r="T2872" s="15">
        <f t="shared" si="228"/>
        <v>42253.151701388888</v>
      </c>
      <c r="U2872">
        <f t="shared" si="224"/>
        <v>2015</v>
      </c>
    </row>
    <row r="2873" spans="1:21" ht="60" hidden="1" x14ac:dyDescent="0.25">
      <c r="A2873">
        <v>3936</v>
      </c>
      <c r="B2873" s="3" t="s">
        <v>3933</v>
      </c>
      <c r="C2873" s="3" t="s">
        <v>8044</v>
      </c>
      <c r="D2873" s="6">
        <v>20000</v>
      </c>
      <c r="E2873" s="8">
        <v>0</v>
      </c>
      <c r="F2873" t="s">
        <v>8220</v>
      </c>
      <c r="G2873" t="s">
        <v>8223</v>
      </c>
      <c r="H2873" t="s">
        <v>8245</v>
      </c>
      <c r="I2873">
        <v>1480576720</v>
      </c>
      <c r="J2873">
        <v>1477981120</v>
      </c>
      <c r="K2873" t="b">
        <v>0</v>
      </c>
      <c r="L2873">
        <v>0</v>
      </c>
      <c r="M2873" t="b">
        <v>0</v>
      </c>
      <c r="N2873" t="s">
        <v>8269</v>
      </c>
      <c r="O2873">
        <f t="shared" si="225"/>
        <v>0</v>
      </c>
      <c r="P2873">
        <f t="shared" si="226"/>
        <v>0</v>
      </c>
      <c r="Q2873" s="10" t="s">
        <v>8315</v>
      </c>
      <c r="R2873" t="s">
        <v>8316</v>
      </c>
      <c r="S2873" s="15">
        <f t="shared" si="227"/>
        <v>42675.262962962966</v>
      </c>
      <c r="T2873" s="15">
        <f t="shared" si="228"/>
        <v>42705.304629629631</v>
      </c>
      <c r="U2873">
        <f t="shared" si="224"/>
        <v>2016</v>
      </c>
    </row>
    <row r="2874" spans="1:21" ht="45" hidden="1" x14ac:dyDescent="0.25">
      <c r="A2874">
        <v>3942</v>
      </c>
      <c r="B2874" s="3" t="s">
        <v>3939</v>
      </c>
      <c r="C2874" s="3" t="s">
        <v>8050</v>
      </c>
      <c r="D2874" s="6">
        <v>1200</v>
      </c>
      <c r="E2874" s="8">
        <v>0</v>
      </c>
      <c r="F2874" t="s">
        <v>8220</v>
      </c>
      <c r="G2874" t="s">
        <v>8223</v>
      </c>
      <c r="H2874" t="s">
        <v>8245</v>
      </c>
      <c r="I2874">
        <v>1434490914</v>
      </c>
      <c r="J2874">
        <v>1429306914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6"/>
        <v>0</v>
      </c>
      <c r="Q2874" s="10" t="s">
        <v>8315</v>
      </c>
      <c r="R2874" t="s">
        <v>8316</v>
      </c>
      <c r="S2874" s="15">
        <f t="shared" si="227"/>
        <v>42111.904097222221</v>
      </c>
      <c r="T2874" s="15">
        <f t="shared" si="228"/>
        <v>42171.904097222221</v>
      </c>
      <c r="U2874">
        <f t="shared" si="224"/>
        <v>2015</v>
      </c>
    </row>
    <row r="2875" spans="1:21" ht="60" hidden="1" x14ac:dyDescent="0.25">
      <c r="A2875">
        <v>3944</v>
      </c>
      <c r="B2875" s="3" t="s">
        <v>3941</v>
      </c>
      <c r="C2875" s="3" t="s">
        <v>8052</v>
      </c>
      <c r="D2875" s="6">
        <v>5000</v>
      </c>
      <c r="E2875" s="8">
        <v>0</v>
      </c>
      <c r="F2875" t="s">
        <v>8220</v>
      </c>
      <c r="G2875" t="s">
        <v>8223</v>
      </c>
      <c r="H2875" t="s">
        <v>8245</v>
      </c>
      <c r="I2875">
        <v>1440690875</v>
      </c>
      <c r="J2875">
        <v>1438098875</v>
      </c>
      <c r="K2875" t="b">
        <v>0</v>
      </c>
      <c r="L2875">
        <v>0</v>
      </c>
      <c r="M2875" t="b">
        <v>0</v>
      </c>
      <c r="N2875" t="s">
        <v>8269</v>
      </c>
      <c r="O2875">
        <f t="shared" si="225"/>
        <v>0</v>
      </c>
      <c r="P2875">
        <f t="shared" si="226"/>
        <v>0</v>
      </c>
      <c r="Q2875" s="10" t="s">
        <v>8315</v>
      </c>
      <c r="R2875" t="s">
        <v>8316</v>
      </c>
      <c r="S2875" s="15">
        <f t="shared" si="227"/>
        <v>42213.662905092591</v>
      </c>
      <c r="T2875" s="15">
        <f t="shared" si="228"/>
        <v>42243.662905092591</v>
      </c>
      <c r="U2875">
        <f t="shared" si="224"/>
        <v>2015</v>
      </c>
    </row>
    <row r="2876" spans="1:21" ht="45" hidden="1" x14ac:dyDescent="0.25">
      <c r="A2876">
        <v>3953</v>
      </c>
      <c r="B2876" s="3" t="s">
        <v>3950</v>
      </c>
      <c r="C2876" s="3" t="s">
        <v>8060</v>
      </c>
      <c r="D2876" s="6">
        <v>17600</v>
      </c>
      <c r="E2876" s="8">
        <v>0</v>
      </c>
      <c r="F2876" t="s">
        <v>8220</v>
      </c>
      <c r="G2876" t="s">
        <v>8223</v>
      </c>
      <c r="H2876" t="s">
        <v>8245</v>
      </c>
      <c r="I2876">
        <v>1469834940</v>
      </c>
      <c r="J2876">
        <v>1467162586</v>
      </c>
      <c r="K2876" t="b">
        <v>0</v>
      </c>
      <c r="L2876">
        <v>0</v>
      </c>
      <c r="M2876" t="b">
        <v>0</v>
      </c>
      <c r="N2876" t="s">
        <v>8269</v>
      </c>
      <c r="O2876">
        <f t="shared" si="225"/>
        <v>0</v>
      </c>
      <c r="P2876">
        <f t="shared" si="226"/>
        <v>0</v>
      </c>
      <c r="Q2876" s="10" t="s">
        <v>8315</v>
      </c>
      <c r="R2876" t="s">
        <v>8316</v>
      </c>
      <c r="S2876" s="15">
        <f t="shared" si="227"/>
        <v>42550.048449074078</v>
      </c>
      <c r="T2876" s="15">
        <f t="shared" si="228"/>
        <v>42580.978472222225</v>
      </c>
      <c r="U2876">
        <f t="shared" si="224"/>
        <v>2016</v>
      </c>
    </row>
    <row r="2877" spans="1:21" ht="60" hidden="1" x14ac:dyDescent="0.25">
      <c r="A2877">
        <v>3956</v>
      </c>
      <c r="B2877" s="3" t="s">
        <v>3953</v>
      </c>
      <c r="C2877" s="3" t="s">
        <v>8063</v>
      </c>
      <c r="D2877" s="6">
        <v>5500</v>
      </c>
      <c r="E2877" s="8">
        <v>0</v>
      </c>
      <c r="F2877" t="s">
        <v>8220</v>
      </c>
      <c r="G2877" t="s">
        <v>8223</v>
      </c>
      <c r="H2877" t="s">
        <v>8245</v>
      </c>
      <c r="I2877">
        <v>1461543600</v>
      </c>
      <c r="J2877">
        <v>1459203727</v>
      </c>
      <c r="K2877" t="b">
        <v>0</v>
      </c>
      <c r="L2877">
        <v>0</v>
      </c>
      <c r="M2877" t="b">
        <v>0</v>
      </c>
      <c r="N2877" t="s">
        <v>8269</v>
      </c>
      <c r="O2877">
        <f t="shared" si="225"/>
        <v>0</v>
      </c>
      <c r="P2877">
        <f t="shared" si="226"/>
        <v>0</v>
      </c>
      <c r="Q2877" s="10" t="s">
        <v>8315</v>
      </c>
      <c r="R2877" t="s">
        <v>8316</v>
      </c>
      <c r="S2877" s="15">
        <f t="shared" si="227"/>
        <v>42457.932025462964</v>
      </c>
      <c r="T2877" s="15">
        <f t="shared" si="228"/>
        <v>42485.013888888891</v>
      </c>
      <c r="U2877">
        <f t="shared" si="224"/>
        <v>2016</v>
      </c>
    </row>
    <row r="2878" spans="1:21" ht="60" hidden="1" x14ac:dyDescent="0.25">
      <c r="A2878">
        <v>3975</v>
      </c>
      <c r="B2878" s="3" t="s">
        <v>3972</v>
      </c>
      <c r="C2878" s="3" t="s">
        <v>8082</v>
      </c>
      <c r="D2878" s="6">
        <v>678</v>
      </c>
      <c r="E2878" s="8">
        <v>0</v>
      </c>
      <c r="F2878" t="s">
        <v>8220</v>
      </c>
      <c r="G2878" t="s">
        <v>8223</v>
      </c>
      <c r="H2878" t="s">
        <v>8245</v>
      </c>
      <c r="I2878">
        <v>1468442898</v>
      </c>
      <c r="J2878">
        <v>1465850898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s="10" t="s">
        <v>8315</v>
      </c>
      <c r="R2878" t="s">
        <v>8316</v>
      </c>
      <c r="S2878" s="15">
        <f t="shared" si="227"/>
        <v>42534.866875</v>
      </c>
      <c r="T2878" s="15">
        <f t="shared" si="228"/>
        <v>42564.866875</v>
      </c>
      <c r="U2878">
        <f t="shared" si="224"/>
        <v>2016</v>
      </c>
    </row>
    <row r="2879" spans="1:21" ht="60" hidden="1" x14ac:dyDescent="0.25">
      <c r="A2879">
        <v>3989</v>
      </c>
      <c r="B2879" s="3" t="s">
        <v>3985</v>
      </c>
      <c r="C2879" s="3" t="s">
        <v>8095</v>
      </c>
      <c r="D2879" s="6">
        <v>3000</v>
      </c>
      <c r="E2879" s="8">
        <v>0</v>
      </c>
      <c r="F2879" t="s">
        <v>8220</v>
      </c>
      <c r="G2879" t="s">
        <v>8223</v>
      </c>
      <c r="H2879" t="s">
        <v>8245</v>
      </c>
      <c r="I2879">
        <v>1447009181</v>
      </c>
      <c r="J2879">
        <v>1444413581</v>
      </c>
      <c r="K2879" t="b">
        <v>0</v>
      </c>
      <c r="L2879">
        <v>0</v>
      </c>
      <c r="M2879" t="b">
        <v>0</v>
      </c>
      <c r="N2879" t="s">
        <v>8269</v>
      </c>
      <c r="O2879">
        <f t="shared" si="225"/>
        <v>0</v>
      </c>
      <c r="P2879">
        <f t="shared" si="226"/>
        <v>0</v>
      </c>
      <c r="Q2879" s="10" t="s">
        <v>8315</v>
      </c>
      <c r="R2879" t="s">
        <v>8316</v>
      </c>
      <c r="S2879" s="15">
        <f t="shared" si="227"/>
        <v>42286.749780092592</v>
      </c>
      <c r="T2879" s="15">
        <f t="shared" si="228"/>
        <v>42316.791446759264</v>
      </c>
      <c r="U2879">
        <f t="shared" si="224"/>
        <v>2015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0" t="s">
        <v>8315</v>
      </c>
      <c r="R2880" t="s">
        <v>8316</v>
      </c>
      <c r="S2880" s="15">
        <f t="shared" si="227"/>
        <v>42128.615682870368</v>
      </c>
      <c r="T2880" s="15">
        <f t="shared" si="228"/>
        <v>42188.615682870368</v>
      </c>
      <c r="U2880">
        <f t="shared" si="224"/>
        <v>2015</v>
      </c>
    </row>
    <row r="2881" spans="1:21" ht="60" hidden="1" x14ac:dyDescent="0.25">
      <c r="A2881">
        <v>4014</v>
      </c>
      <c r="B2881" s="3" t="s">
        <v>4010</v>
      </c>
      <c r="C2881" s="3" t="s">
        <v>8119</v>
      </c>
      <c r="D2881" s="6">
        <v>9000</v>
      </c>
      <c r="E2881" s="8">
        <v>0</v>
      </c>
      <c r="F2881" t="s">
        <v>8220</v>
      </c>
      <c r="G2881" t="s">
        <v>8223</v>
      </c>
      <c r="H2881" t="s">
        <v>8245</v>
      </c>
      <c r="I2881">
        <v>1457157269</v>
      </c>
      <c r="J2881">
        <v>1455861269</v>
      </c>
      <c r="K2881" t="b">
        <v>0</v>
      </c>
      <c r="L2881">
        <v>0</v>
      </c>
      <c r="M2881" t="b">
        <v>0</v>
      </c>
      <c r="N2881" t="s">
        <v>8269</v>
      </c>
      <c r="O2881">
        <f t="shared" si="225"/>
        <v>0</v>
      </c>
      <c r="P2881">
        <f t="shared" si="226"/>
        <v>0</v>
      </c>
      <c r="Q2881" s="10" t="s">
        <v>8315</v>
      </c>
      <c r="R2881" t="s">
        <v>8316</v>
      </c>
      <c r="S2881" s="15">
        <f t="shared" si="227"/>
        <v>42419.246168981481</v>
      </c>
      <c r="T2881" s="15">
        <f t="shared" si="228"/>
        <v>42434.246168981481</v>
      </c>
      <c r="U2881">
        <f t="shared" si="224"/>
        <v>2016</v>
      </c>
    </row>
    <row r="2882" spans="1:21" ht="45" hidden="1" x14ac:dyDescent="0.25">
      <c r="A2882">
        <v>4023</v>
      </c>
      <c r="B2882" s="3" t="s">
        <v>4019</v>
      </c>
      <c r="C2882" s="3" t="s">
        <v>8128</v>
      </c>
      <c r="D2882" s="6">
        <v>7000</v>
      </c>
      <c r="E2882" s="8">
        <v>0</v>
      </c>
      <c r="F2882" t="s">
        <v>8220</v>
      </c>
      <c r="G2882" t="s">
        <v>8223</v>
      </c>
      <c r="H2882" t="s">
        <v>8245</v>
      </c>
      <c r="I2882">
        <v>1458860363</v>
      </c>
      <c r="J2882">
        <v>1454975963</v>
      </c>
      <c r="K2882" t="b">
        <v>0</v>
      </c>
      <c r="L2882">
        <v>0</v>
      </c>
      <c r="M2882" t="b">
        <v>0</v>
      </c>
      <c r="N2882" t="s">
        <v>8269</v>
      </c>
      <c r="O2882">
        <f t="shared" si="225"/>
        <v>0</v>
      </c>
      <c r="P2882">
        <f t="shared" si="226"/>
        <v>0</v>
      </c>
      <c r="Q2882" s="10" t="s">
        <v>8315</v>
      </c>
      <c r="R2882" t="s">
        <v>8316</v>
      </c>
      <c r="S2882" s="15">
        <f t="shared" si="227"/>
        <v>42408.999571759254</v>
      </c>
      <c r="T2882" s="15">
        <f t="shared" si="228"/>
        <v>42453.957905092597</v>
      </c>
      <c r="U2882">
        <f t="shared" si="224"/>
        <v>2016</v>
      </c>
    </row>
    <row r="2883" spans="1:21" ht="45" hidden="1" x14ac:dyDescent="0.25">
      <c r="A2883">
        <v>4026</v>
      </c>
      <c r="B2883" s="3" t="s">
        <v>4022</v>
      </c>
      <c r="C2883" s="3" t="s">
        <v>8131</v>
      </c>
      <c r="D2883" s="6">
        <v>4000</v>
      </c>
      <c r="E2883" s="8">
        <v>0</v>
      </c>
      <c r="F2883" t="s">
        <v>8220</v>
      </c>
      <c r="G2883" t="s">
        <v>8223</v>
      </c>
      <c r="H2883" t="s">
        <v>8245</v>
      </c>
      <c r="I2883">
        <v>1449247439</v>
      </c>
      <c r="J2883">
        <v>1444059839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5">
        <f t="shared" si="227"/>
        <v>42282.655543981484</v>
      </c>
      <c r="T2883" s="15">
        <f t="shared" si="228"/>
        <v>42342.697210648148</v>
      </c>
      <c r="U2883">
        <f t="shared" ref="U2883:U2946" si="229">YEAR(S2883)</f>
        <v>2015</v>
      </c>
    </row>
    <row r="2884" spans="1:21" ht="45" hidden="1" x14ac:dyDescent="0.25">
      <c r="A2884">
        <v>4029</v>
      </c>
      <c r="B2884" s="3" t="s">
        <v>4025</v>
      </c>
      <c r="C2884" s="3" t="s">
        <v>8134</v>
      </c>
      <c r="D2884" s="6">
        <v>20000</v>
      </c>
      <c r="E2884" s="8">
        <v>0</v>
      </c>
      <c r="F2884" t="s">
        <v>8220</v>
      </c>
      <c r="G2884" t="s">
        <v>8223</v>
      </c>
      <c r="H2884" t="s">
        <v>8245</v>
      </c>
      <c r="I2884">
        <v>1450053370</v>
      </c>
      <c r="J2884">
        <v>1447461370</v>
      </c>
      <c r="K2884" t="b">
        <v>0</v>
      </c>
      <c r="L2884">
        <v>0</v>
      </c>
      <c r="M2884" t="b">
        <v>0</v>
      </c>
      <c r="N2884" t="s">
        <v>8269</v>
      </c>
      <c r="O2884">
        <f t="shared" si="225"/>
        <v>0</v>
      </c>
      <c r="P2884">
        <f t="shared" si="226"/>
        <v>0</v>
      </c>
      <c r="Q2884" s="10" t="s">
        <v>8315</v>
      </c>
      <c r="R2884" t="s">
        <v>8316</v>
      </c>
      <c r="S2884" s="15">
        <f t="shared" si="227"/>
        <v>42322.025115740747</v>
      </c>
      <c r="T2884" s="15">
        <f t="shared" si="228"/>
        <v>42352.025115740747</v>
      </c>
      <c r="U2884">
        <f t="shared" si="229"/>
        <v>2015</v>
      </c>
    </row>
    <row r="2885" spans="1:21" ht="60" hidden="1" x14ac:dyDescent="0.25">
      <c r="A2885">
        <v>4031</v>
      </c>
      <c r="B2885" s="3" t="s">
        <v>4027</v>
      </c>
      <c r="C2885" s="3" t="s">
        <v>8136</v>
      </c>
      <c r="D2885" s="6">
        <v>5000</v>
      </c>
      <c r="E2885" s="8">
        <v>0</v>
      </c>
      <c r="F2885" t="s">
        <v>8220</v>
      </c>
      <c r="G2885" t="s">
        <v>8223</v>
      </c>
      <c r="H2885" t="s">
        <v>8245</v>
      </c>
      <c r="I2885">
        <v>1418914964</v>
      </c>
      <c r="J2885">
        <v>1414591364</v>
      </c>
      <c r="K2885" t="b">
        <v>0</v>
      </c>
      <c r="L2885">
        <v>0</v>
      </c>
      <c r="M2885" t="b">
        <v>0</v>
      </c>
      <c r="N2885" t="s">
        <v>8269</v>
      </c>
      <c r="O2885">
        <f t="shared" si="225"/>
        <v>0</v>
      </c>
      <c r="P2885">
        <f t="shared" si="226"/>
        <v>0</v>
      </c>
      <c r="Q2885" s="10" t="s">
        <v>8315</v>
      </c>
      <c r="R2885" t="s">
        <v>8316</v>
      </c>
      <c r="S2885" s="15">
        <f t="shared" si="227"/>
        <v>41941.585231481484</v>
      </c>
      <c r="T2885" s="15">
        <f t="shared" si="228"/>
        <v>41991.626898148148</v>
      </c>
      <c r="U2885">
        <f t="shared" si="229"/>
        <v>2014</v>
      </c>
    </row>
    <row r="2886" spans="1:21" ht="45" hidden="1" x14ac:dyDescent="0.25">
      <c r="A2886">
        <v>4051</v>
      </c>
      <c r="B2886" s="3" t="s">
        <v>4047</v>
      </c>
      <c r="C2886" s="3" t="s">
        <v>8155</v>
      </c>
      <c r="D2886" s="6">
        <v>500</v>
      </c>
      <c r="E2886" s="8">
        <v>0</v>
      </c>
      <c r="F2886" t="s">
        <v>8220</v>
      </c>
      <c r="G2886" t="s">
        <v>8223</v>
      </c>
      <c r="H2886" t="s">
        <v>8245</v>
      </c>
      <c r="I2886">
        <v>1399618380</v>
      </c>
      <c r="J2886">
        <v>1399058797</v>
      </c>
      <c r="K2886" t="b">
        <v>0</v>
      </c>
      <c r="L2886">
        <v>0</v>
      </c>
      <c r="M2886" t="b">
        <v>0</v>
      </c>
      <c r="N2886" t="s">
        <v>8269</v>
      </c>
      <c r="O2886">
        <f t="shared" si="225"/>
        <v>0</v>
      </c>
      <c r="P2886">
        <f t="shared" si="226"/>
        <v>0</v>
      </c>
      <c r="Q2886" s="10" t="s">
        <v>8315</v>
      </c>
      <c r="R2886" t="s">
        <v>8316</v>
      </c>
      <c r="S2886" s="15">
        <f t="shared" si="227"/>
        <v>41761.810150462967</v>
      </c>
      <c r="T2886" s="15">
        <f t="shared" si="228"/>
        <v>41768.286805555559</v>
      </c>
      <c r="U2886">
        <f t="shared" si="229"/>
        <v>2014</v>
      </c>
    </row>
    <row r="2887" spans="1:21" ht="45" hidden="1" x14ac:dyDescent="0.25">
      <c r="A2887">
        <v>4054</v>
      </c>
      <c r="B2887" s="3" t="s">
        <v>4050</v>
      </c>
      <c r="C2887" s="3" t="s">
        <v>8158</v>
      </c>
      <c r="D2887" s="6">
        <v>8880</v>
      </c>
      <c r="E2887" s="8">
        <v>0</v>
      </c>
      <c r="F2887" t="s">
        <v>8220</v>
      </c>
      <c r="G2887" t="s">
        <v>8223</v>
      </c>
      <c r="H2887" t="s">
        <v>8245</v>
      </c>
      <c r="I2887">
        <v>1475294400</v>
      </c>
      <c r="J2887">
        <v>1472674285</v>
      </c>
      <c r="K2887" t="b">
        <v>0</v>
      </c>
      <c r="L2887">
        <v>0</v>
      </c>
      <c r="M2887" t="b">
        <v>0</v>
      </c>
      <c r="N2887" t="s">
        <v>8269</v>
      </c>
      <c r="O2887">
        <f t="shared" si="225"/>
        <v>0</v>
      </c>
      <c r="P2887">
        <f t="shared" si="226"/>
        <v>0</v>
      </c>
      <c r="Q2887" s="10" t="s">
        <v>8315</v>
      </c>
      <c r="R2887" t="s">
        <v>8316</v>
      </c>
      <c r="S2887" s="15">
        <f t="shared" si="227"/>
        <v>42613.841261574074</v>
      </c>
      <c r="T2887" s="15">
        <f t="shared" si="228"/>
        <v>42644.166666666672</v>
      </c>
      <c r="U2887">
        <f t="shared" si="229"/>
        <v>2016</v>
      </c>
    </row>
    <row r="2888" spans="1:21" ht="45" hidden="1" x14ac:dyDescent="0.25">
      <c r="A2888">
        <v>4061</v>
      </c>
      <c r="B2888" s="3" t="s">
        <v>4057</v>
      </c>
      <c r="C2888" s="3" t="s">
        <v>8165</v>
      </c>
      <c r="D2888" s="6">
        <v>525</v>
      </c>
      <c r="E2888" s="8">
        <v>0</v>
      </c>
      <c r="F2888" t="s">
        <v>8220</v>
      </c>
      <c r="G2888" t="s">
        <v>8223</v>
      </c>
      <c r="H2888" t="s">
        <v>8245</v>
      </c>
      <c r="I2888">
        <v>1461205423</v>
      </c>
      <c r="J2888">
        <v>1456025023</v>
      </c>
      <c r="K2888" t="b">
        <v>0</v>
      </c>
      <c r="L2888">
        <v>0</v>
      </c>
      <c r="M2888" t="b">
        <v>0</v>
      </c>
      <c r="N2888" t="s">
        <v>8269</v>
      </c>
      <c r="O2888">
        <f t="shared" si="225"/>
        <v>0</v>
      </c>
      <c r="P2888">
        <f t="shared" si="226"/>
        <v>0</v>
      </c>
      <c r="Q2888" s="10" t="s">
        <v>8315</v>
      </c>
      <c r="R2888" t="s">
        <v>8316</v>
      </c>
      <c r="S2888" s="15">
        <f t="shared" si="227"/>
        <v>42421.141469907408</v>
      </c>
      <c r="T2888" s="15">
        <f t="shared" si="228"/>
        <v>42481.099803240737</v>
      </c>
      <c r="U2888">
        <f t="shared" si="229"/>
        <v>2016</v>
      </c>
    </row>
    <row r="2889" spans="1:21" ht="45" hidden="1" x14ac:dyDescent="0.25">
      <c r="A2889">
        <v>4076</v>
      </c>
      <c r="B2889" s="3" t="s">
        <v>4072</v>
      </c>
      <c r="C2889" s="3" t="s">
        <v>8179</v>
      </c>
      <c r="D2889" s="6">
        <v>700</v>
      </c>
      <c r="E2889" s="8">
        <v>0</v>
      </c>
      <c r="F2889" t="s">
        <v>8220</v>
      </c>
      <c r="G2889" t="s">
        <v>8223</v>
      </c>
      <c r="H2889" t="s">
        <v>8245</v>
      </c>
      <c r="I2889">
        <v>1413921060</v>
      </c>
      <c r="J2889">
        <v>1411499149</v>
      </c>
      <c r="K2889" t="b">
        <v>0</v>
      </c>
      <c r="L2889">
        <v>0</v>
      </c>
      <c r="M2889" t="b">
        <v>0</v>
      </c>
      <c r="N2889" t="s">
        <v>8269</v>
      </c>
      <c r="O2889">
        <f t="shared" si="225"/>
        <v>0</v>
      </c>
      <c r="P2889">
        <f t="shared" si="226"/>
        <v>0</v>
      </c>
      <c r="Q2889" s="10" t="s">
        <v>8315</v>
      </c>
      <c r="R2889" t="s">
        <v>8316</v>
      </c>
      <c r="S2889" s="15">
        <f t="shared" si="227"/>
        <v>41905.795706018522</v>
      </c>
      <c r="T2889" s="15">
        <f t="shared" si="228"/>
        <v>41933.82708333333</v>
      </c>
      <c r="U2889">
        <f t="shared" si="229"/>
        <v>2014</v>
      </c>
    </row>
    <row r="2890" spans="1:21" ht="60" hidden="1" x14ac:dyDescent="0.25">
      <c r="A2890">
        <v>4080</v>
      </c>
      <c r="B2890" s="3" t="s">
        <v>4076</v>
      </c>
      <c r="C2890" s="3" t="s">
        <v>8183</v>
      </c>
      <c r="D2890" s="6">
        <v>3000</v>
      </c>
      <c r="E2890" s="8">
        <v>0</v>
      </c>
      <c r="F2890" t="s">
        <v>8220</v>
      </c>
      <c r="G2890" t="s">
        <v>8223</v>
      </c>
      <c r="H2890" t="s">
        <v>8245</v>
      </c>
      <c r="I2890">
        <v>1465930440</v>
      </c>
      <c r="J2890">
        <v>1463849116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42511.698101851856</v>
      </c>
      <c r="T2890" s="15">
        <f t="shared" si="228"/>
        <v>42535.787500000006</v>
      </c>
      <c r="U2890">
        <f t="shared" si="229"/>
        <v>2016</v>
      </c>
    </row>
    <row r="2891" spans="1:21" hidden="1" x14ac:dyDescent="0.25">
      <c r="A2891">
        <v>4087</v>
      </c>
      <c r="B2891" s="3" t="s">
        <v>4083</v>
      </c>
      <c r="C2891" s="3" t="s">
        <v>8190</v>
      </c>
      <c r="D2891" s="6">
        <v>9600</v>
      </c>
      <c r="E2891" s="8">
        <v>0</v>
      </c>
      <c r="F2891" t="s">
        <v>8220</v>
      </c>
      <c r="G2891" t="s">
        <v>8223</v>
      </c>
      <c r="H2891" t="s">
        <v>8245</v>
      </c>
      <c r="I2891">
        <v>1468777786</v>
      </c>
      <c r="J2891">
        <v>1466185786</v>
      </c>
      <c r="K2891" t="b">
        <v>0</v>
      </c>
      <c r="L2891">
        <v>0</v>
      </c>
      <c r="M2891" t="b">
        <v>0</v>
      </c>
      <c r="N2891" t="s">
        <v>8269</v>
      </c>
      <c r="O2891">
        <f t="shared" si="225"/>
        <v>0</v>
      </c>
      <c r="P2891">
        <f t="shared" si="226"/>
        <v>0</v>
      </c>
      <c r="Q2891" s="10" t="s">
        <v>8315</v>
      </c>
      <c r="R2891" t="s">
        <v>8316</v>
      </c>
      <c r="S2891" s="15">
        <f t="shared" si="227"/>
        <v>42538.742893518516</v>
      </c>
      <c r="T2891" s="15">
        <f t="shared" si="228"/>
        <v>42568.742893518516</v>
      </c>
      <c r="U2891">
        <f t="shared" si="229"/>
        <v>2016</v>
      </c>
    </row>
    <row r="2892" spans="1:21" ht="45" hidden="1" x14ac:dyDescent="0.25">
      <c r="A2892">
        <v>4098</v>
      </c>
      <c r="B2892" s="3" t="s">
        <v>4094</v>
      </c>
      <c r="C2892" s="3" t="s">
        <v>8201</v>
      </c>
      <c r="D2892" s="6">
        <v>75000</v>
      </c>
      <c r="E2892" s="8">
        <v>0</v>
      </c>
      <c r="F2892" t="s">
        <v>8220</v>
      </c>
      <c r="G2892" t="s">
        <v>8223</v>
      </c>
      <c r="H2892" t="s">
        <v>8245</v>
      </c>
      <c r="I2892">
        <v>1465060797</v>
      </c>
      <c r="J2892">
        <v>1462468797</v>
      </c>
      <c r="K2892" t="b">
        <v>0</v>
      </c>
      <c r="L2892">
        <v>0</v>
      </c>
      <c r="M2892" t="b">
        <v>0</v>
      </c>
      <c r="N2892" t="s">
        <v>8269</v>
      </c>
      <c r="O2892">
        <f t="shared" si="225"/>
        <v>0</v>
      </c>
      <c r="P2892">
        <f t="shared" si="226"/>
        <v>0</v>
      </c>
      <c r="Q2892" s="10" t="s">
        <v>8315</v>
      </c>
      <c r="R2892" t="s">
        <v>8316</v>
      </c>
      <c r="S2892" s="15">
        <f t="shared" si="227"/>
        <v>42495.722187499996</v>
      </c>
      <c r="T2892" s="15">
        <f t="shared" si="228"/>
        <v>42525.722187499996</v>
      </c>
      <c r="U2892">
        <f t="shared" si="229"/>
        <v>2016</v>
      </c>
    </row>
    <row r="2893" spans="1:21" ht="45" hidden="1" x14ac:dyDescent="0.25">
      <c r="A2893">
        <v>4100</v>
      </c>
      <c r="B2893" s="3" t="s">
        <v>4096</v>
      </c>
      <c r="C2893" s="3" t="s">
        <v>8203</v>
      </c>
      <c r="D2893" s="6">
        <v>270</v>
      </c>
      <c r="E2893" s="8">
        <v>0</v>
      </c>
      <c r="F2893" t="s">
        <v>8220</v>
      </c>
      <c r="G2893" t="s">
        <v>8223</v>
      </c>
      <c r="H2893" t="s">
        <v>8245</v>
      </c>
      <c r="I2893">
        <v>1414205990</v>
      </c>
      <c r="J2893">
        <v>1413341990</v>
      </c>
      <c r="K2893" t="b">
        <v>0</v>
      </c>
      <c r="L2893">
        <v>0</v>
      </c>
      <c r="M2893" t="b">
        <v>0</v>
      </c>
      <c r="N2893" t="s">
        <v>8269</v>
      </c>
      <c r="O2893">
        <f t="shared" si="225"/>
        <v>0</v>
      </c>
      <c r="P2893">
        <f t="shared" si="226"/>
        <v>0</v>
      </c>
      <c r="Q2893" s="10" t="s">
        <v>8315</v>
      </c>
      <c r="R2893" t="s">
        <v>8316</v>
      </c>
      <c r="S2893" s="15">
        <f t="shared" si="227"/>
        <v>41927.124884259261</v>
      </c>
      <c r="T2893" s="15">
        <f t="shared" si="228"/>
        <v>41937.124884259261</v>
      </c>
      <c r="U2893">
        <f t="shared" si="229"/>
        <v>2014</v>
      </c>
    </row>
    <row r="2894" spans="1:21" ht="60" hidden="1" x14ac:dyDescent="0.25">
      <c r="A2894">
        <v>4101</v>
      </c>
      <c r="B2894" s="3" t="s">
        <v>4097</v>
      </c>
      <c r="C2894" s="3" t="s">
        <v>8204</v>
      </c>
      <c r="D2894" s="6">
        <v>600</v>
      </c>
      <c r="E2894" s="8">
        <v>0</v>
      </c>
      <c r="F2894" t="s">
        <v>8220</v>
      </c>
      <c r="G2894" t="s">
        <v>8223</v>
      </c>
      <c r="H2894" t="s">
        <v>8245</v>
      </c>
      <c r="I2894">
        <v>1485380482</v>
      </c>
      <c r="J2894">
        <v>1482788482</v>
      </c>
      <c r="K2894" t="b">
        <v>0</v>
      </c>
      <c r="L2894">
        <v>0</v>
      </c>
      <c r="M2894" t="b">
        <v>0</v>
      </c>
      <c r="N2894" t="s">
        <v>8269</v>
      </c>
      <c r="O2894">
        <f t="shared" si="225"/>
        <v>0</v>
      </c>
      <c r="P2894">
        <f t="shared" si="226"/>
        <v>0</v>
      </c>
      <c r="Q2894" s="10" t="s">
        <v>8315</v>
      </c>
      <c r="R2894" t="s">
        <v>8316</v>
      </c>
      <c r="S2894" s="15">
        <f t="shared" si="227"/>
        <v>42730.903726851851</v>
      </c>
      <c r="T2894" s="15">
        <f t="shared" si="228"/>
        <v>42760.903726851851</v>
      </c>
      <c r="U2894">
        <f t="shared" si="229"/>
        <v>2016</v>
      </c>
    </row>
    <row r="2895" spans="1:21" ht="60" hidden="1" x14ac:dyDescent="0.25">
      <c r="A2895">
        <v>3856</v>
      </c>
      <c r="B2895" s="3" t="s">
        <v>3853</v>
      </c>
      <c r="C2895" s="3" t="s">
        <v>7965</v>
      </c>
      <c r="D2895" s="6">
        <v>5000</v>
      </c>
      <c r="E2895" s="8">
        <v>1</v>
      </c>
      <c r="F2895" t="s">
        <v>8220</v>
      </c>
      <c r="G2895" t="s">
        <v>8223</v>
      </c>
      <c r="H2895" t="s">
        <v>8245</v>
      </c>
      <c r="I2895">
        <v>1425833403</v>
      </c>
      <c r="J2895">
        <v>1423245003</v>
      </c>
      <c r="K2895" t="b">
        <v>0</v>
      </c>
      <c r="L2895">
        <v>1</v>
      </c>
      <c r="M2895" t="b">
        <v>0</v>
      </c>
      <c r="N2895" t="s">
        <v>8269</v>
      </c>
      <c r="O2895">
        <f t="shared" si="225"/>
        <v>0</v>
      </c>
      <c r="P2895">
        <f t="shared" si="226"/>
        <v>1</v>
      </c>
      <c r="Q2895" s="10" t="s">
        <v>8315</v>
      </c>
      <c r="R2895" t="s">
        <v>8316</v>
      </c>
      <c r="S2895" s="15">
        <f t="shared" si="227"/>
        <v>42041.743090277778</v>
      </c>
      <c r="T2895" s="15">
        <f t="shared" si="228"/>
        <v>42071.701423611114</v>
      </c>
      <c r="U2895">
        <f t="shared" si="229"/>
        <v>2015</v>
      </c>
    </row>
    <row r="2896" spans="1:21" ht="45" hidden="1" x14ac:dyDescent="0.25">
      <c r="A2896">
        <v>3859</v>
      </c>
      <c r="B2896" s="3" t="s">
        <v>3856</v>
      </c>
      <c r="C2896" s="3" t="s">
        <v>7968</v>
      </c>
      <c r="D2896" s="6">
        <v>2500</v>
      </c>
      <c r="E2896" s="8">
        <v>1</v>
      </c>
      <c r="F2896" t="s">
        <v>8220</v>
      </c>
      <c r="G2896" t="s">
        <v>8223</v>
      </c>
      <c r="H2896" t="s">
        <v>8245</v>
      </c>
      <c r="I2896">
        <v>1403730000</v>
      </c>
      <c r="J2896">
        <v>1401485207</v>
      </c>
      <c r="K2896" t="b">
        <v>0</v>
      </c>
      <c r="L2896">
        <v>1</v>
      </c>
      <c r="M2896" t="b">
        <v>0</v>
      </c>
      <c r="N2896" t="s">
        <v>8269</v>
      </c>
      <c r="O2896">
        <f t="shared" si="225"/>
        <v>0</v>
      </c>
      <c r="P2896">
        <f t="shared" si="226"/>
        <v>1</v>
      </c>
      <c r="Q2896" s="10" t="s">
        <v>8315</v>
      </c>
      <c r="R2896" t="s">
        <v>8316</v>
      </c>
      <c r="S2896" s="15">
        <f t="shared" si="227"/>
        <v>41789.893599537041</v>
      </c>
      <c r="T2896" s="15">
        <f t="shared" si="228"/>
        <v>41815.875</v>
      </c>
      <c r="U2896">
        <f t="shared" si="229"/>
        <v>2014</v>
      </c>
    </row>
    <row r="2897" spans="1:21" ht="30" hidden="1" x14ac:dyDescent="0.25">
      <c r="A2897">
        <v>3862</v>
      </c>
      <c r="B2897" s="3" t="s">
        <v>3859</v>
      </c>
      <c r="C2897" s="3" t="s">
        <v>7971</v>
      </c>
      <c r="D2897" s="6">
        <v>7500</v>
      </c>
      <c r="E2897" s="8">
        <v>1</v>
      </c>
      <c r="F2897" t="s">
        <v>8220</v>
      </c>
      <c r="G2897" t="s">
        <v>8223</v>
      </c>
      <c r="H2897" t="s">
        <v>8245</v>
      </c>
      <c r="I2897">
        <v>1473699540</v>
      </c>
      <c r="J2897">
        <v>1472451356</v>
      </c>
      <c r="K2897" t="b">
        <v>0</v>
      </c>
      <c r="L2897">
        <v>1</v>
      </c>
      <c r="M2897" t="b">
        <v>0</v>
      </c>
      <c r="N2897" t="s">
        <v>8269</v>
      </c>
      <c r="O2897">
        <f t="shared" si="225"/>
        <v>0</v>
      </c>
      <c r="P2897">
        <f t="shared" si="226"/>
        <v>1</v>
      </c>
      <c r="Q2897" s="10" t="s">
        <v>8315</v>
      </c>
      <c r="R2897" t="s">
        <v>8316</v>
      </c>
      <c r="S2897" s="15">
        <f t="shared" si="227"/>
        <v>42611.261064814811</v>
      </c>
      <c r="T2897" s="15">
        <f t="shared" si="228"/>
        <v>42625.707638888889</v>
      </c>
      <c r="U2897">
        <f t="shared" si="229"/>
        <v>2016</v>
      </c>
    </row>
    <row r="2898" spans="1:21" ht="45" hidden="1" x14ac:dyDescent="0.25">
      <c r="A2898">
        <v>3912</v>
      </c>
      <c r="B2898" s="3" t="s">
        <v>3909</v>
      </c>
      <c r="C2898" s="3" t="s">
        <v>8020</v>
      </c>
      <c r="D2898" s="6">
        <v>15000</v>
      </c>
      <c r="E2898" s="8">
        <v>1</v>
      </c>
      <c r="F2898" t="s">
        <v>8220</v>
      </c>
      <c r="G2898" t="s">
        <v>8223</v>
      </c>
      <c r="H2898" t="s">
        <v>8245</v>
      </c>
      <c r="I2898">
        <v>1429936500</v>
      </c>
      <c r="J2898">
        <v>1424759330</v>
      </c>
      <c r="K2898" t="b">
        <v>0</v>
      </c>
      <c r="L2898">
        <v>1</v>
      </c>
      <c r="M2898" t="b">
        <v>0</v>
      </c>
      <c r="N2898" t="s">
        <v>8269</v>
      </c>
      <c r="O2898">
        <f t="shared" si="225"/>
        <v>0</v>
      </c>
      <c r="P2898">
        <f t="shared" si="226"/>
        <v>1</v>
      </c>
      <c r="Q2898" s="10" t="s">
        <v>8315</v>
      </c>
      <c r="R2898" t="s">
        <v>8316</v>
      </c>
      <c r="S2898" s="15">
        <f t="shared" si="227"/>
        <v>42059.270023148143</v>
      </c>
      <c r="T2898" s="15">
        <f t="shared" si="228"/>
        <v>42119.190972222219</v>
      </c>
      <c r="U2898">
        <f t="shared" si="229"/>
        <v>2015</v>
      </c>
    </row>
    <row r="2899" spans="1:21" ht="60" hidden="1" x14ac:dyDescent="0.25">
      <c r="A2899">
        <v>3932</v>
      </c>
      <c r="B2899" s="3" t="s">
        <v>3929</v>
      </c>
      <c r="C2899" s="3" t="s">
        <v>8040</v>
      </c>
      <c r="D2899" s="6">
        <v>12000</v>
      </c>
      <c r="E2899" s="8">
        <v>1</v>
      </c>
      <c r="F2899" t="s">
        <v>8220</v>
      </c>
      <c r="G2899" t="s">
        <v>8223</v>
      </c>
      <c r="H2899" t="s">
        <v>8245</v>
      </c>
      <c r="I2899">
        <v>1458097364</v>
      </c>
      <c r="J2899">
        <v>1455508964</v>
      </c>
      <c r="K2899" t="b">
        <v>0</v>
      </c>
      <c r="L2899">
        <v>1</v>
      </c>
      <c r="M2899" t="b">
        <v>0</v>
      </c>
      <c r="N2899" t="s">
        <v>8269</v>
      </c>
      <c r="O2899">
        <f t="shared" si="225"/>
        <v>0</v>
      </c>
      <c r="P2899">
        <f t="shared" si="226"/>
        <v>1</v>
      </c>
      <c r="Q2899" s="10" t="s">
        <v>8315</v>
      </c>
      <c r="R2899" t="s">
        <v>8316</v>
      </c>
      <c r="S2899" s="15">
        <f t="shared" si="227"/>
        <v>42415.168564814812</v>
      </c>
      <c r="T2899" s="15">
        <f t="shared" si="228"/>
        <v>42445.126898148148</v>
      </c>
      <c r="U2899">
        <f t="shared" si="229"/>
        <v>2016</v>
      </c>
    </row>
    <row r="2900" spans="1:21" hidden="1" x14ac:dyDescent="0.25">
      <c r="A2900">
        <v>4004</v>
      </c>
      <c r="B2900" s="3" t="s">
        <v>4000</v>
      </c>
      <c r="C2900" s="3" t="s">
        <v>8109</v>
      </c>
      <c r="D2900" s="6">
        <v>500</v>
      </c>
      <c r="E2900" s="8">
        <v>1</v>
      </c>
      <c r="F2900" t="s">
        <v>8220</v>
      </c>
      <c r="G2900" t="s">
        <v>8223</v>
      </c>
      <c r="H2900" t="s">
        <v>8245</v>
      </c>
      <c r="I2900">
        <v>1412740457</v>
      </c>
      <c r="J2900">
        <v>1410148457</v>
      </c>
      <c r="K2900" t="b">
        <v>0</v>
      </c>
      <c r="L2900">
        <v>1</v>
      </c>
      <c r="M2900" t="b">
        <v>0</v>
      </c>
      <c r="N2900" t="s">
        <v>8269</v>
      </c>
      <c r="O2900">
        <f t="shared" si="225"/>
        <v>0</v>
      </c>
      <c r="P2900">
        <f t="shared" si="226"/>
        <v>1</v>
      </c>
      <c r="Q2900" s="10" t="s">
        <v>8315</v>
      </c>
      <c r="R2900" t="s">
        <v>8316</v>
      </c>
      <c r="S2900" s="15">
        <f t="shared" si="227"/>
        <v>41890.16269675926</v>
      </c>
      <c r="T2900" s="15">
        <f t="shared" si="228"/>
        <v>41920.16269675926</v>
      </c>
      <c r="U2900">
        <f t="shared" si="229"/>
        <v>2014</v>
      </c>
    </row>
    <row r="2901" spans="1:21" ht="60" hidden="1" x14ac:dyDescent="0.25">
      <c r="A2901">
        <v>4015</v>
      </c>
      <c r="B2901" s="3" t="s">
        <v>4011</v>
      </c>
      <c r="C2901" s="3" t="s">
        <v>8120</v>
      </c>
      <c r="D2901" s="6">
        <v>7000</v>
      </c>
      <c r="E2901" s="8">
        <v>1</v>
      </c>
      <c r="F2901" t="s">
        <v>8220</v>
      </c>
      <c r="G2901" t="s">
        <v>8223</v>
      </c>
      <c r="H2901" t="s">
        <v>8245</v>
      </c>
      <c r="I2901">
        <v>1437331463</v>
      </c>
      <c r="J2901">
        <v>1434739463</v>
      </c>
      <c r="K2901" t="b">
        <v>0</v>
      </c>
      <c r="L2901">
        <v>1</v>
      </c>
      <c r="M2901" t="b">
        <v>0</v>
      </c>
      <c r="N2901" t="s">
        <v>8269</v>
      </c>
      <c r="O2901">
        <f t="shared" si="225"/>
        <v>0</v>
      </c>
      <c r="P2901">
        <f t="shared" si="226"/>
        <v>1</v>
      </c>
      <c r="Q2901" s="10" t="s">
        <v>8315</v>
      </c>
      <c r="R2901" t="s">
        <v>8316</v>
      </c>
      <c r="S2901" s="15">
        <f t="shared" si="227"/>
        <v>42174.780821759254</v>
      </c>
      <c r="T2901" s="15">
        <f t="shared" si="228"/>
        <v>42204.780821759254</v>
      </c>
      <c r="U2901">
        <f t="shared" si="229"/>
        <v>2015</v>
      </c>
    </row>
    <row r="2902" spans="1:21" ht="60" hidden="1" x14ac:dyDescent="0.25">
      <c r="A2902">
        <v>4050</v>
      </c>
      <c r="B2902" s="3" t="s">
        <v>4046</v>
      </c>
      <c r="C2902" s="3" t="s">
        <v>8154</v>
      </c>
      <c r="D2902" s="6">
        <v>1500</v>
      </c>
      <c r="E2902" s="8">
        <v>1</v>
      </c>
      <c r="F2902" t="s">
        <v>8220</v>
      </c>
      <c r="G2902" t="s">
        <v>8223</v>
      </c>
      <c r="H2902" t="s">
        <v>8245</v>
      </c>
      <c r="I2902">
        <v>1414077391</v>
      </c>
      <c r="J2902">
        <v>1411485391</v>
      </c>
      <c r="K2902" t="b">
        <v>0</v>
      </c>
      <c r="L2902">
        <v>1</v>
      </c>
      <c r="M2902" t="b">
        <v>0</v>
      </c>
      <c r="N2902" t="s">
        <v>8269</v>
      </c>
      <c r="O2902">
        <f t="shared" si="225"/>
        <v>0</v>
      </c>
      <c r="P2902">
        <f t="shared" si="226"/>
        <v>1</v>
      </c>
      <c r="Q2902" s="10" t="s">
        <v>8315</v>
      </c>
      <c r="R2902" t="s">
        <v>8316</v>
      </c>
      <c r="S2902" s="15">
        <f t="shared" si="227"/>
        <v>41905.636469907404</v>
      </c>
      <c r="T2902" s="15">
        <f t="shared" si="228"/>
        <v>41935.636469907404</v>
      </c>
      <c r="U2902">
        <f t="shared" si="229"/>
        <v>2014</v>
      </c>
    </row>
    <row r="2903" spans="1:21" ht="60" hidden="1" x14ac:dyDescent="0.25">
      <c r="A2903">
        <v>2907</v>
      </c>
      <c r="B2903" s="3" t="s">
        <v>2907</v>
      </c>
      <c r="C2903" s="3" t="s">
        <v>7017</v>
      </c>
      <c r="D2903" s="6">
        <v>2500</v>
      </c>
      <c r="E2903" s="8">
        <v>2</v>
      </c>
      <c r="F2903" t="s">
        <v>8220</v>
      </c>
      <c r="G2903" t="s">
        <v>8223</v>
      </c>
      <c r="H2903" t="s">
        <v>8245</v>
      </c>
      <c r="I2903">
        <v>1463259837</v>
      </c>
      <c r="J2903">
        <v>1458075837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0</v>
      </c>
      <c r="P2903">
        <f t="shared" si="226"/>
        <v>1</v>
      </c>
      <c r="Q2903" s="10" t="s">
        <v>8315</v>
      </c>
      <c r="R2903" t="s">
        <v>8316</v>
      </c>
      <c r="S2903" s="15">
        <f t="shared" si="227"/>
        <v>42444.877743055549</v>
      </c>
      <c r="T2903" s="15">
        <f t="shared" si="228"/>
        <v>42504.877743055549</v>
      </c>
      <c r="U2903">
        <f t="shared" si="229"/>
        <v>2016</v>
      </c>
    </row>
    <row r="2904" spans="1:21" ht="60" hidden="1" x14ac:dyDescent="0.25">
      <c r="A2904">
        <v>2913</v>
      </c>
      <c r="B2904" s="3" t="s">
        <v>2913</v>
      </c>
      <c r="C2904" s="3" t="s">
        <v>7023</v>
      </c>
      <c r="D2904" s="6">
        <v>10000</v>
      </c>
      <c r="E2904" s="8">
        <v>2</v>
      </c>
      <c r="F2904" t="s">
        <v>8220</v>
      </c>
      <c r="G2904" t="s">
        <v>8223</v>
      </c>
      <c r="H2904" t="s">
        <v>8245</v>
      </c>
      <c r="I2904">
        <v>1410041339</v>
      </c>
      <c r="J2904">
        <v>1404857339</v>
      </c>
      <c r="K2904" t="b">
        <v>0</v>
      </c>
      <c r="L2904">
        <v>2</v>
      </c>
      <c r="M2904" t="b">
        <v>0</v>
      </c>
      <c r="N2904" t="s">
        <v>8269</v>
      </c>
      <c r="O2904">
        <f t="shared" si="225"/>
        <v>0</v>
      </c>
      <c r="P2904">
        <f t="shared" si="226"/>
        <v>1</v>
      </c>
      <c r="Q2904" s="10" t="s">
        <v>8315</v>
      </c>
      <c r="R2904" t="s">
        <v>8316</v>
      </c>
      <c r="S2904" s="15">
        <f t="shared" si="227"/>
        <v>41828.922905092593</v>
      </c>
      <c r="T2904" s="15">
        <f t="shared" si="228"/>
        <v>41888.922905092593</v>
      </c>
      <c r="U2904">
        <f t="shared" si="229"/>
        <v>2014</v>
      </c>
    </row>
    <row r="2905" spans="1:21" ht="60" hidden="1" x14ac:dyDescent="0.25">
      <c r="A2905">
        <v>4006</v>
      </c>
      <c r="B2905" s="3" t="s">
        <v>4002</v>
      </c>
      <c r="C2905" s="3" t="s">
        <v>8111</v>
      </c>
      <c r="D2905" s="6">
        <v>30000</v>
      </c>
      <c r="E2905" s="8">
        <v>2</v>
      </c>
      <c r="F2905" t="s">
        <v>8220</v>
      </c>
      <c r="G2905" t="s">
        <v>8223</v>
      </c>
      <c r="H2905" t="s">
        <v>8245</v>
      </c>
      <c r="I2905">
        <v>1455647587</v>
      </c>
      <c r="J2905">
        <v>1453487587</v>
      </c>
      <c r="K2905" t="b">
        <v>0</v>
      </c>
      <c r="L2905">
        <v>1</v>
      </c>
      <c r="M2905" t="b">
        <v>0</v>
      </c>
      <c r="N2905" t="s">
        <v>8269</v>
      </c>
      <c r="O2905">
        <f t="shared" si="225"/>
        <v>0</v>
      </c>
      <c r="P2905">
        <f t="shared" si="226"/>
        <v>2</v>
      </c>
      <c r="Q2905" s="10" t="s">
        <v>8315</v>
      </c>
      <c r="R2905" t="s">
        <v>8316</v>
      </c>
      <c r="S2905" s="15">
        <f t="shared" si="227"/>
        <v>42391.772997685184</v>
      </c>
      <c r="T2905" s="15">
        <f t="shared" si="228"/>
        <v>42416.772997685184</v>
      </c>
      <c r="U2905">
        <f t="shared" si="229"/>
        <v>2016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30" hidden="1" x14ac:dyDescent="0.25">
      <c r="A2907">
        <v>3904</v>
      </c>
      <c r="B2907" s="3" t="s">
        <v>3901</v>
      </c>
      <c r="C2907" s="3" t="s">
        <v>8012</v>
      </c>
      <c r="D2907" s="6">
        <v>10000</v>
      </c>
      <c r="E2907" s="8">
        <v>3</v>
      </c>
      <c r="F2907" t="s">
        <v>8220</v>
      </c>
      <c r="G2907" t="s">
        <v>8223</v>
      </c>
      <c r="H2907" t="s">
        <v>8245</v>
      </c>
      <c r="I2907">
        <v>1429074240</v>
      </c>
      <c r="J2907">
        <v>1427866200</v>
      </c>
      <c r="K2907" t="b">
        <v>0</v>
      </c>
      <c r="L2907">
        <v>2</v>
      </c>
      <c r="M2907" t="b">
        <v>0</v>
      </c>
      <c r="N2907" t="s">
        <v>8269</v>
      </c>
      <c r="O2907">
        <f t="shared" si="225"/>
        <v>0</v>
      </c>
      <c r="P2907">
        <f t="shared" si="226"/>
        <v>1.5</v>
      </c>
      <c r="Q2907" s="10" t="s">
        <v>8315</v>
      </c>
      <c r="R2907" t="s">
        <v>8316</v>
      </c>
      <c r="S2907" s="15">
        <f t="shared" si="227"/>
        <v>42095.229166666672</v>
      </c>
      <c r="T2907" s="15">
        <f t="shared" si="228"/>
        <v>42109.211111111115</v>
      </c>
      <c r="U2907">
        <f t="shared" si="229"/>
        <v>2015</v>
      </c>
    </row>
    <row r="2908" spans="1:21" ht="45" hidden="1" x14ac:dyDescent="0.25">
      <c r="A2908">
        <v>3993</v>
      </c>
      <c r="B2908" s="3" t="s">
        <v>3989</v>
      </c>
      <c r="C2908" s="3" t="s">
        <v>8099</v>
      </c>
      <c r="D2908" s="6">
        <v>50000</v>
      </c>
      <c r="E2908" s="8">
        <v>3</v>
      </c>
      <c r="F2908" t="s">
        <v>8220</v>
      </c>
      <c r="G2908" t="s">
        <v>8223</v>
      </c>
      <c r="H2908" t="s">
        <v>8245</v>
      </c>
      <c r="I2908">
        <v>1431549912</v>
      </c>
      <c r="J2908">
        <v>1428957912</v>
      </c>
      <c r="K2908" t="b">
        <v>0</v>
      </c>
      <c r="L2908">
        <v>1</v>
      </c>
      <c r="M2908" t="b">
        <v>0</v>
      </c>
      <c r="N2908" t="s">
        <v>8269</v>
      </c>
      <c r="O2908">
        <f t="shared" si="225"/>
        <v>0</v>
      </c>
      <c r="P2908">
        <f t="shared" si="226"/>
        <v>3</v>
      </c>
      <c r="Q2908" s="10" t="s">
        <v>8315</v>
      </c>
      <c r="R2908" t="s">
        <v>8316</v>
      </c>
      <c r="S2908" s="15">
        <f t="shared" si="227"/>
        <v>42107.864722222221</v>
      </c>
      <c r="T2908" s="15">
        <f t="shared" si="228"/>
        <v>42137.864722222221</v>
      </c>
      <c r="U2908">
        <f t="shared" si="229"/>
        <v>2015</v>
      </c>
    </row>
    <row r="2909" spans="1:21" ht="60" hidden="1" x14ac:dyDescent="0.25">
      <c r="A2909">
        <v>4082</v>
      </c>
      <c r="B2909" s="3" t="s">
        <v>4078</v>
      </c>
      <c r="C2909" s="3" t="s">
        <v>8185</v>
      </c>
      <c r="D2909" s="6">
        <v>150</v>
      </c>
      <c r="E2909" s="8">
        <v>3</v>
      </c>
      <c r="F2909" t="s">
        <v>8220</v>
      </c>
      <c r="G2909" t="s">
        <v>8223</v>
      </c>
      <c r="H2909" t="s">
        <v>8245</v>
      </c>
      <c r="I2909">
        <v>1447542000</v>
      </c>
      <c r="J2909">
        <v>1446179553</v>
      </c>
      <c r="K2909" t="b">
        <v>0</v>
      </c>
      <c r="L2909">
        <v>2</v>
      </c>
      <c r="M2909" t="b">
        <v>0</v>
      </c>
      <c r="N2909" t="s">
        <v>8269</v>
      </c>
      <c r="O2909">
        <f t="shared" ref="O2909:O2972" si="230">ROUND(E2909/D2909*100,0)</f>
        <v>2</v>
      </c>
      <c r="P2909">
        <f t="shared" ref="P2909:P2972" si="231">IFERROR(ROUND(E2909/L2909,2),0)</f>
        <v>1.5</v>
      </c>
      <c r="Q2909" s="10" t="s">
        <v>8315</v>
      </c>
      <c r="R2909" t="s">
        <v>8316</v>
      </c>
      <c r="S2909" s="15">
        <f t="shared" ref="S2909:S2972" si="232">(((J2909/60)/60)/24)+DATE(1970,1,1)</f>
        <v>42307.189270833333</v>
      </c>
      <c r="T2909" s="15">
        <f t="shared" ref="T2909:T2972" si="233">(((I2909/60)/60)/24)+DATE(1970,1,1)</f>
        <v>42322.958333333328</v>
      </c>
      <c r="U2909">
        <f t="shared" si="229"/>
        <v>2015</v>
      </c>
    </row>
    <row r="2910" spans="1:21" ht="60" hidden="1" x14ac:dyDescent="0.25">
      <c r="A2910">
        <v>4113</v>
      </c>
      <c r="B2910" s="3" t="s">
        <v>4109</v>
      </c>
      <c r="C2910" s="3" t="s">
        <v>8215</v>
      </c>
      <c r="D2910" s="6">
        <v>1500</v>
      </c>
      <c r="E2910" s="8">
        <v>3</v>
      </c>
      <c r="F2910" t="s">
        <v>8220</v>
      </c>
      <c r="G2910" t="s">
        <v>8223</v>
      </c>
      <c r="H2910" t="s">
        <v>8245</v>
      </c>
      <c r="I2910">
        <v>1452234840</v>
      </c>
      <c r="J2910">
        <v>1450619123</v>
      </c>
      <c r="K2910" t="b">
        <v>0</v>
      </c>
      <c r="L2910">
        <v>3</v>
      </c>
      <c r="M2910" t="b">
        <v>0</v>
      </c>
      <c r="N2910" t="s">
        <v>8269</v>
      </c>
      <c r="O2910">
        <f t="shared" si="230"/>
        <v>0</v>
      </c>
      <c r="P2910">
        <f t="shared" si="231"/>
        <v>1</v>
      </c>
      <c r="Q2910" s="10" t="s">
        <v>8315</v>
      </c>
      <c r="R2910" t="s">
        <v>8316</v>
      </c>
      <c r="S2910" s="15">
        <f t="shared" si="232"/>
        <v>42358.573182870372</v>
      </c>
      <c r="T2910" s="15">
        <f t="shared" si="233"/>
        <v>42377.273611111115</v>
      </c>
      <c r="U2910">
        <f t="shared" si="229"/>
        <v>2015</v>
      </c>
    </row>
    <row r="2911" spans="1:21" ht="60" hidden="1" x14ac:dyDescent="0.25">
      <c r="A2911">
        <v>2887</v>
      </c>
      <c r="B2911" s="3" t="s">
        <v>2887</v>
      </c>
      <c r="C2911" s="3" t="s">
        <v>6997</v>
      </c>
      <c r="D2911" s="6">
        <v>3000</v>
      </c>
      <c r="E2911" s="8">
        <v>5</v>
      </c>
      <c r="F2911" t="s">
        <v>8220</v>
      </c>
      <c r="G2911" t="s">
        <v>8223</v>
      </c>
      <c r="H2911" t="s">
        <v>8245</v>
      </c>
      <c r="I2911">
        <v>1420971324</v>
      </c>
      <c r="J2911">
        <v>1418379324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5</v>
      </c>
      <c r="Q2911" s="10" t="s">
        <v>8315</v>
      </c>
      <c r="R2911" t="s">
        <v>8316</v>
      </c>
      <c r="S2911" s="15">
        <f t="shared" si="232"/>
        <v>41985.427361111113</v>
      </c>
      <c r="T2911" s="15">
        <f t="shared" si="233"/>
        <v>42015.427361111113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0" t="s">
        <v>8315</v>
      </c>
      <c r="R2912" t="s">
        <v>8316</v>
      </c>
      <c r="S2912" s="15">
        <f t="shared" si="232"/>
        <v>42107.841284722221</v>
      </c>
      <c r="T2912" s="15">
        <f t="shared" si="233"/>
        <v>42167.841284722221</v>
      </c>
      <c r="U2912">
        <f t="shared" si="229"/>
        <v>2015</v>
      </c>
    </row>
    <row r="2913" spans="1:21" ht="60" hidden="1" x14ac:dyDescent="0.25">
      <c r="A2913">
        <v>3945</v>
      </c>
      <c r="B2913" s="3" t="s">
        <v>3942</v>
      </c>
      <c r="C2913" s="3" t="s">
        <v>8053</v>
      </c>
      <c r="D2913" s="6">
        <v>2000</v>
      </c>
      <c r="E2913" s="8">
        <v>5</v>
      </c>
      <c r="F2913" t="s">
        <v>8220</v>
      </c>
      <c r="G2913" t="s">
        <v>8223</v>
      </c>
      <c r="H2913" t="s">
        <v>8245</v>
      </c>
      <c r="I2913">
        <v>1431717268</v>
      </c>
      <c r="J2913">
        <v>1429125268</v>
      </c>
      <c r="K2913" t="b">
        <v>0</v>
      </c>
      <c r="L2913">
        <v>1</v>
      </c>
      <c r="M2913" t="b">
        <v>0</v>
      </c>
      <c r="N2913" t="s">
        <v>8269</v>
      </c>
      <c r="O2913">
        <f t="shared" si="230"/>
        <v>0</v>
      </c>
      <c r="P2913">
        <f t="shared" si="231"/>
        <v>5</v>
      </c>
      <c r="Q2913" s="10" t="s">
        <v>8315</v>
      </c>
      <c r="R2913" t="s">
        <v>8316</v>
      </c>
      <c r="S2913" s="15">
        <f t="shared" si="232"/>
        <v>42109.801712962959</v>
      </c>
      <c r="T2913" s="15">
        <f t="shared" si="233"/>
        <v>42139.801712962959</v>
      </c>
      <c r="U2913">
        <f t="shared" si="229"/>
        <v>2015</v>
      </c>
    </row>
    <row r="2914" spans="1:21" ht="45" hidden="1" x14ac:dyDescent="0.25">
      <c r="A2914">
        <v>3994</v>
      </c>
      <c r="B2914" s="3" t="s">
        <v>3990</v>
      </c>
      <c r="C2914" s="3" t="s">
        <v>8100</v>
      </c>
      <c r="D2914" s="6">
        <v>2000</v>
      </c>
      <c r="E2914" s="8">
        <v>5</v>
      </c>
      <c r="F2914" t="s">
        <v>8220</v>
      </c>
      <c r="G2914" t="s">
        <v>8223</v>
      </c>
      <c r="H2914" t="s">
        <v>8245</v>
      </c>
      <c r="I2914">
        <v>1405761690</v>
      </c>
      <c r="J2914">
        <v>1403169690</v>
      </c>
      <c r="K2914" t="b">
        <v>0</v>
      </c>
      <c r="L2914">
        <v>1</v>
      </c>
      <c r="M2914" t="b">
        <v>0</v>
      </c>
      <c r="N2914" t="s">
        <v>8269</v>
      </c>
      <c r="O2914">
        <f t="shared" si="230"/>
        <v>0</v>
      </c>
      <c r="P2914">
        <f t="shared" si="231"/>
        <v>5</v>
      </c>
      <c r="Q2914" s="10" t="s">
        <v>8315</v>
      </c>
      <c r="R2914" t="s">
        <v>8316</v>
      </c>
      <c r="S2914" s="15">
        <f t="shared" si="232"/>
        <v>41809.389930555553</v>
      </c>
      <c r="T2914" s="15">
        <f t="shared" si="233"/>
        <v>41839.389930555553</v>
      </c>
      <c r="U2914">
        <f t="shared" si="229"/>
        <v>2014</v>
      </c>
    </row>
    <row r="2915" spans="1:21" ht="45" hidden="1" x14ac:dyDescent="0.25">
      <c r="A2915">
        <v>4007</v>
      </c>
      <c r="B2915" s="3" t="s">
        <v>4003</v>
      </c>
      <c r="C2915" s="3" t="s">
        <v>8112</v>
      </c>
      <c r="D2915" s="6">
        <v>2000</v>
      </c>
      <c r="E2915" s="8">
        <v>5</v>
      </c>
      <c r="F2915" t="s">
        <v>8220</v>
      </c>
      <c r="G2915" t="s">
        <v>8223</v>
      </c>
      <c r="H2915" t="s">
        <v>8245</v>
      </c>
      <c r="I2915">
        <v>1409070480</v>
      </c>
      <c r="J2915">
        <v>1406572381</v>
      </c>
      <c r="K2915" t="b">
        <v>0</v>
      </c>
      <c r="L2915">
        <v>1</v>
      </c>
      <c r="M2915" t="b">
        <v>0</v>
      </c>
      <c r="N2915" t="s">
        <v>8269</v>
      </c>
      <c r="O2915">
        <f t="shared" si="230"/>
        <v>0</v>
      </c>
      <c r="P2915">
        <f t="shared" si="231"/>
        <v>5</v>
      </c>
      <c r="Q2915" s="10" t="s">
        <v>8315</v>
      </c>
      <c r="R2915" t="s">
        <v>8316</v>
      </c>
      <c r="S2915" s="15">
        <f t="shared" si="232"/>
        <v>41848.772928240738</v>
      </c>
      <c r="T2915" s="15">
        <f t="shared" si="233"/>
        <v>41877.686111111114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0" t="s">
        <v>8315</v>
      </c>
      <c r="R2916" t="s">
        <v>8316</v>
      </c>
      <c r="S2916" s="15">
        <f t="shared" si="232"/>
        <v>42017.907337962963</v>
      </c>
      <c r="T2916" s="15">
        <f t="shared" si="233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0" t="s">
        <v>8315</v>
      </c>
      <c r="R2917" t="s">
        <v>8316</v>
      </c>
      <c r="S2917" s="15">
        <f t="shared" si="232"/>
        <v>42415.398032407407</v>
      </c>
      <c r="T2917" s="15">
        <f t="shared" si="233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0" t="s">
        <v>8315</v>
      </c>
      <c r="R2918" t="s">
        <v>8316</v>
      </c>
      <c r="S2918" s="15">
        <f t="shared" si="232"/>
        <v>41755.476724537039</v>
      </c>
      <c r="T2918" s="15">
        <f t="shared" si="233"/>
        <v>41778.476724537039</v>
      </c>
      <c r="U2918">
        <f t="shared" si="229"/>
        <v>2014</v>
      </c>
    </row>
    <row r="2919" spans="1:21" ht="60" hidden="1" x14ac:dyDescent="0.25">
      <c r="A2919">
        <v>4079</v>
      </c>
      <c r="B2919" s="3" t="s">
        <v>4075</v>
      </c>
      <c r="C2919" s="3" t="s">
        <v>8182</v>
      </c>
      <c r="D2919" s="6">
        <v>3000</v>
      </c>
      <c r="E2919" s="8">
        <v>5</v>
      </c>
      <c r="F2919" t="s">
        <v>8220</v>
      </c>
      <c r="G2919" t="s">
        <v>8223</v>
      </c>
      <c r="H2919" t="s">
        <v>8245</v>
      </c>
      <c r="I2919">
        <v>1466375521</v>
      </c>
      <c r="J2919">
        <v>1463783521</v>
      </c>
      <c r="K2919" t="b">
        <v>0</v>
      </c>
      <c r="L2919">
        <v>1</v>
      </c>
      <c r="M2919" t="b">
        <v>0</v>
      </c>
      <c r="N2919" t="s">
        <v>8269</v>
      </c>
      <c r="O2919">
        <f t="shared" si="230"/>
        <v>0</v>
      </c>
      <c r="P2919">
        <f t="shared" si="231"/>
        <v>5</v>
      </c>
      <c r="Q2919" s="10" t="s">
        <v>8315</v>
      </c>
      <c r="R2919" t="s">
        <v>8316</v>
      </c>
      <c r="S2919" s="15">
        <f t="shared" si="232"/>
        <v>42510.938900462963</v>
      </c>
      <c r="T2919" s="15">
        <f t="shared" si="233"/>
        <v>42540.938900462963</v>
      </c>
      <c r="U2919">
        <f t="shared" si="229"/>
        <v>2016</v>
      </c>
    </row>
    <row r="2920" spans="1:21" ht="60" hidden="1" x14ac:dyDescent="0.25">
      <c r="A2920">
        <v>2901</v>
      </c>
      <c r="B2920" s="3" t="s">
        <v>2901</v>
      </c>
      <c r="C2920" s="3" t="s">
        <v>7011</v>
      </c>
      <c r="D2920" s="6">
        <v>750</v>
      </c>
      <c r="E2920" s="8">
        <v>6</v>
      </c>
      <c r="F2920" t="s">
        <v>8220</v>
      </c>
      <c r="G2920" t="s">
        <v>8223</v>
      </c>
      <c r="H2920" t="s">
        <v>8245</v>
      </c>
      <c r="I2920">
        <v>1423345339</v>
      </c>
      <c r="J2920">
        <v>1418161339</v>
      </c>
      <c r="K2920" t="b">
        <v>0</v>
      </c>
      <c r="L2920">
        <v>2</v>
      </c>
      <c r="M2920" t="b">
        <v>0</v>
      </c>
      <c r="N2920" t="s">
        <v>8269</v>
      </c>
      <c r="O2920">
        <f t="shared" si="230"/>
        <v>1</v>
      </c>
      <c r="P2920">
        <f t="shared" si="231"/>
        <v>3</v>
      </c>
      <c r="Q2920" s="10" t="s">
        <v>8315</v>
      </c>
      <c r="R2920" t="s">
        <v>8316</v>
      </c>
      <c r="S2920" s="15">
        <f t="shared" si="232"/>
        <v>41982.904386574075</v>
      </c>
      <c r="T2920" s="15">
        <f t="shared" si="233"/>
        <v>42042.904386574075</v>
      </c>
      <c r="U2920">
        <f t="shared" si="229"/>
        <v>2014</v>
      </c>
    </row>
    <row r="2921" spans="1:21" ht="60" hidden="1" x14ac:dyDescent="0.25">
      <c r="A2921">
        <v>2875</v>
      </c>
      <c r="B2921" s="3" t="s">
        <v>2875</v>
      </c>
      <c r="C2921" s="3" t="s">
        <v>6985</v>
      </c>
      <c r="D2921" s="6">
        <v>20000</v>
      </c>
      <c r="E2921" s="8">
        <v>7</v>
      </c>
      <c r="F2921" t="s">
        <v>8220</v>
      </c>
      <c r="G2921" t="s">
        <v>8223</v>
      </c>
      <c r="H2921" t="s">
        <v>8245</v>
      </c>
      <c r="I2921">
        <v>1462417493</v>
      </c>
      <c r="J2921">
        <v>1459825493</v>
      </c>
      <c r="K2921" t="b">
        <v>0</v>
      </c>
      <c r="L2921">
        <v>3</v>
      </c>
      <c r="M2921" t="b">
        <v>0</v>
      </c>
      <c r="N2921" t="s">
        <v>8269</v>
      </c>
      <c r="O2921">
        <f t="shared" si="230"/>
        <v>0</v>
      </c>
      <c r="P2921">
        <f t="shared" si="231"/>
        <v>2.33</v>
      </c>
      <c r="Q2921" s="10" t="s">
        <v>8315</v>
      </c>
      <c r="R2921" t="s">
        <v>8316</v>
      </c>
      <c r="S2921" s="15">
        <f t="shared" si="232"/>
        <v>42465.128391203703</v>
      </c>
      <c r="T2921" s="15">
        <f t="shared" si="233"/>
        <v>42495.128391203703</v>
      </c>
      <c r="U2921">
        <f t="shared" si="229"/>
        <v>2016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0" t="s">
        <v>8315</v>
      </c>
      <c r="R2922" t="s">
        <v>8316</v>
      </c>
      <c r="S2922" s="15">
        <f t="shared" si="232"/>
        <v>42058.792476851857</v>
      </c>
      <c r="T2922" s="15">
        <f t="shared" si="233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0" t="s">
        <v>8315</v>
      </c>
      <c r="R2923" t="s">
        <v>8357</v>
      </c>
      <c r="S2923" s="15">
        <f t="shared" si="232"/>
        <v>41877.886620370373</v>
      </c>
      <c r="T2923" s="15">
        <f t="shared" si="233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0" t="s">
        <v>8315</v>
      </c>
      <c r="R2924" t="s">
        <v>8357</v>
      </c>
      <c r="S2924" s="15">
        <f t="shared" si="232"/>
        <v>42097.874155092592</v>
      </c>
      <c r="T2924" s="15">
        <f t="shared" si="233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0" t="s">
        <v>8315</v>
      </c>
      <c r="R2925" t="s">
        <v>8357</v>
      </c>
      <c r="S2925" s="15">
        <f t="shared" si="232"/>
        <v>42013.15253472222</v>
      </c>
      <c r="T2925" s="15">
        <f t="shared" si="233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0" t="s">
        <v>8315</v>
      </c>
      <c r="R2926" t="s">
        <v>8357</v>
      </c>
      <c r="S2926" s="15">
        <f t="shared" si="232"/>
        <v>42103.556828703702</v>
      </c>
      <c r="T2926" s="15">
        <f t="shared" si="233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0" t="s">
        <v>8315</v>
      </c>
      <c r="R2927" t="s">
        <v>8357</v>
      </c>
      <c r="S2927" s="15">
        <f t="shared" si="232"/>
        <v>41863.584120370368</v>
      </c>
      <c r="T2927" s="15">
        <f t="shared" si="233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0" t="s">
        <v>8315</v>
      </c>
      <c r="R2928" t="s">
        <v>8357</v>
      </c>
      <c r="S2928" s="15">
        <f t="shared" si="232"/>
        <v>42044.765960648147</v>
      </c>
      <c r="T2928" s="15">
        <f t="shared" si="233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0" t="s">
        <v>8315</v>
      </c>
      <c r="R2929" t="s">
        <v>8357</v>
      </c>
      <c r="S2929" s="15">
        <f t="shared" si="232"/>
        <v>41806.669317129628</v>
      </c>
      <c r="T2929" s="15">
        <f t="shared" si="233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0" t="s">
        <v>8315</v>
      </c>
      <c r="R2930" t="s">
        <v>8357</v>
      </c>
      <c r="S2930" s="15">
        <f t="shared" si="232"/>
        <v>42403.998217592598</v>
      </c>
      <c r="T2930" s="15">
        <f t="shared" si="233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0" t="s">
        <v>8315</v>
      </c>
      <c r="R2931" t="s">
        <v>8357</v>
      </c>
      <c r="S2931" s="15">
        <f t="shared" si="232"/>
        <v>41754.564328703702</v>
      </c>
      <c r="T2931" s="15">
        <f t="shared" si="233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0" t="s">
        <v>8315</v>
      </c>
      <c r="R2932" t="s">
        <v>8357</v>
      </c>
      <c r="S2932" s="15">
        <f t="shared" si="232"/>
        <v>42101.584074074075</v>
      </c>
      <c r="T2932" s="15">
        <f t="shared" si="233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0" t="s">
        <v>8315</v>
      </c>
      <c r="R2933" t="s">
        <v>8357</v>
      </c>
      <c r="S2933" s="15">
        <f t="shared" si="232"/>
        <v>41872.291238425925</v>
      </c>
      <c r="T2933" s="15">
        <f t="shared" si="233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0" t="s">
        <v>8315</v>
      </c>
      <c r="R2934" t="s">
        <v>8357</v>
      </c>
      <c r="S2934" s="15">
        <f t="shared" si="232"/>
        <v>42025.164780092593</v>
      </c>
      <c r="T2934" s="15">
        <f t="shared" si="233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0" t="s">
        <v>8315</v>
      </c>
      <c r="R2935" t="s">
        <v>8357</v>
      </c>
      <c r="S2935" s="15">
        <f t="shared" si="232"/>
        <v>42495.956631944442</v>
      </c>
      <c r="T2935" s="15">
        <f t="shared" si="233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0" t="s">
        <v>8315</v>
      </c>
      <c r="R2936" t="s">
        <v>8357</v>
      </c>
      <c r="S2936" s="15">
        <f t="shared" si="232"/>
        <v>41775.636157407411</v>
      </c>
      <c r="T2936" s="15">
        <f t="shared" si="233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0" t="s">
        <v>8315</v>
      </c>
      <c r="R2937" t="s">
        <v>8357</v>
      </c>
      <c r="S2937" s="15">
        <f t="shared" si="232"/>
        <v>42553.583425925928</v>
      </c>
      <c r="T2937" s="15">
        <f t="shared" si="233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0" t="s">
        <v>8315</v>
      </c>
      <c r="R2938" t="s">
        <v>8357</v>
      </c>
      <c r="S2938" s="15">
        <f t="shared" si="232"/>
        <v>41912.650729166664</v>
      </c>
      <c r="T2938" s="15">
        <f t="shared" si="233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0" t="s">
        <v>8315</v>
      </c>
      <c r="R2939" t="s">
        <v>8357</v>
      </c>
      <c r="S2939" s="15">
        <f t="shared" si="232"/>
        <v>41803.457326388889</v>
      </c>
      <c r="T2939" s="15">
        <f t="shared" si="233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0" t="s">
        <v>8315</v>
      </c>
      <c r="R2940" t="s">
        <v>8357</v>
      </c>
      <c r="S2940" s="15">
        <f t="shared" si="232"/>
        <v>42004.703865740739</v>
      </c>
      <c r="T2940" s="15">
        <f t="shared" si="233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0" t="s">
        <v>8315</v>
      </c>
      <c r="R2941" t="s">
        <v>8357</v>
      </c>
      <c r="S2941" s="15">
        <f t="shared" si="232"/>
        <v>41845.809166666666</v>
      </c>
      <c r="T2941" s="15">
        <f t="shared" si="233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0" t="s">
        <v>8315</v>
      </c>
      <c r="R2942" t="s">
        <v>8357</v>
      </c>
      <c r="S2942" s="15">
        <f t="shared" si="232"/>
        <v>41982.773356481484</v>
      </c>
      <c r="T2942" s="15">
        <f t="shared" si="233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0" t="s">
        <v>8315</v>
      </c>
      <c r="R2943" t="s">
        <v>8355</v>
      </c>
      <c r="S2943" s="15">
        <f t="shared" si="232"/>
        <v>42034.960127314815</v>
      </c>
      <c r="T2943" s="15">
        <f t="shared" si="233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0" t="s">
        <v>8315</v>
      </c>
      <c r="R2944" t="s">
        <v>8355</v>
      </c>
      <c r="S2944" s="15">
        <f t="shared" si="232"/>
        <v>42334.803923611107</v>
      </c>
      <c r="T2944" s="15">
        <f t="shared" si="233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0" t="s">
        <v>8315</v>
      </c>
      <c r="R2945" t="s">
        <v>8355</v>
      </c>
      <c r="S2945" s="15">
        <f t="shared" si="232"/>
        <v>42077.129398148143</v>
      </c>
      <c r="T2945" s="15">
        <f t="shared" si="233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0" t="s">
        <v>8315</v>
      </c>
      <c r="R2946" t="s">
        <v>8355</v>
      </c>
      <c r="S2946" s="15">
        <f t="shared" si="232"/>
        <v>42132.9143287037</v>
      </c>
      <c r="T2946" s="15">
        <f t="shared" si="233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ref="O2973:O3036" si="235">ROUND(E2973/D2973*100,0)</f>
        <v>100</v>
      </c>
      <c r="P2973">
        <f t="shared" ref="P2973:P3036" si="236">IFERROR(ROUND(E2973/L2973,2),0)</f>
        <v>74.53</v>
      </c>
      <c r="Q2973" s="10" t="s">
        <v>8315</v>
      </c>
      <c r="R2973" t="s">
        <v>8316</v>
      </c>
      <c r="S2973" s="15">
        <f t="shared" ref="S2973:S3036" si="237">(((J2973/60)/60)/24)+DATE(1970,1,1)</f>
        <v>41852.658310185187</v>
      </c>
      <c r="T2973" s="15">
        <f t="shared" ref="T2973:T3036" si="238">(((I2973/60)/60)/24)+DATE(1970,1,1)</f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>
        <f t="shared" si="236"/>
        <v>123.94</v>
      </c>
      <c r="Q2974" s="10" t="s">
        <v>8315</v>
      </c>
      <c r="R2974" t="s">
        <v>8316</v>
      </c>
      <c r="S2974" s="15">
        <f t="shared" si="237"/>
        <v>42694.110185185185</v>
      </c>
      <c r="T2974" s="15">
        <f t="shared" si="238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>
        <f t="shared" si="236"/>
        <v>264.85000000000002</v>
      </c>
      <c r="Q2975" s="10" t="s">
        <v>8315</v>
      </c>
      <c r="R2975" t="s">
        <v>8316</v>
      </c>
      <c r="S2975" s="15">
        <f t="shared" si="237"/>
        <v>42341.818379629629</v>
      </c>
      <c r="T2975" s="15">
        <f t="shared" si="238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>
        <f t="shared" si="236"/>
        <v>58.62</v>
      </c>
      <c r="Q2976" s="10" t="s">
        <v>8315</v>
      </c>
      <c r="R2976" t="s">
        <v>8316</v>
      </c>
      <c r="S2976" s="15">
        <f t="shared" si="237"/>
        <v>41880.061006944445</v>
      </c>
      <c r="T2976" s="15">
        <f t="shared" si="238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>
        <f t="shared" si="236"/>
        <v>70.88</v>
      </c>
      <c r="Q2977" s="10" t="s">
        <v>8315</v>
      </c>
      <c r="R2977" t="s">
        <v>8316</v>
      </c>
      <c r="S2977" s="15">
        <f t="shared" si="237"/>
        <v>41941.683865740742</v>
      </c>
      <c r="T2977" s="15">
        <f t="shared" si="238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5"/>
        <v>171</v>
      </c>
      <c r="P2978">
        <f t="shared" si="236"/>
        <v>8.57</v>
      </c>
      <c r="Q2978" s="10" t="s">
        <v>8315</v>
      </c>
      <c r="R2978" t="s">
        <v>8316</v>
      </c>
      <c r="S2978" s="15">
        <f t="shared" si="237"/>
        <v>42425.730671296296</v>
      </c>
      <c r="T2978" s="15">
        <f t="shared" si="238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>
        <f t="shared" si="236"/>
        <v>113.57</v>
      </c>
      <c r="Q2979" s="10" t="s">
        <v>8315</v>
      </c>
      <c r="R2979" t="s">
        <v>8316</v>
      </c>
      <c r="S2979" s="15">
        <f t="shared" si="237"/>
        <v>42026.88118055556</v>
      </c>
      <c r="T2979" s="15">
        <f t="shared" si="238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>
        <f t="shared" si="236"/>
        <v>60.69</v>
      </c>
      <c r="Q2980" s="10" t="s">
        <v>8315</v>
      </c>
      <c r="R2980" t="s">
        <v>8316</v>
      </c>
      <c r="S2980" s="15">
        <f t="shared" si="237"/>
        <v>41922.640590277777</v>
      </c>
      <c r="T2980" s="15">
        <f t="shared" si="238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>
        <f t="shared" si="236"/>
        <v>110.22</v>
      </c>
      <c r="Q2981" s="10" t="s">
        <v>8315</v>
      </c>
      <c r="R2981" t="s">
        <v>8316</v>
      </c>
      <c r="S2981" s="15">
        <f t="shared" si="237"/>
        <v>41993.824340277773</v>
      </c>
      <c r="T2981" s="15">
        <f t="shared" si="238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>
        <f t="shared" si="236"/>
        <v>136.46</v>
      </c>
      <c r="Q2982" s="10" t="s">
        <v>8315</v>
      </c>
      <c r="R2982" t="s">
        <v>8316</v>
      </c>
      <c r="S2982" s="15">
        <f t="shared" si="237"/>
        <v>42219.915856481486</v>
      </c>
      <c r="T2982" s="15">
        <f t="shared" si="238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0" t="s">
        <v>8315</v>
      </c>
      <c r="R2983" t="s">
        <v>8355</v>
      </c>
      <c r="S2983" s="15">
        <f t="shared" si="237"/>
        <v>42225.559675925921</v>
      </c>
      <c r="T2983" s="15">
        <f t="shared" si="238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0" t="s">
        <v>8315</v>
      </c>
      <c r="R2984" t="s">
        <v>8355</v>
      </c>
      <c r="S2984" s="15">
        <f t="shared" si="237"/>
        <v>42381.686840277776</v>
      </c>
      <c r="T2984" s="15">
        <f t="shared" si="238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0" t="s">
        <v>8315</v>
      </c>
      <c r="R2985" t="s">
        <v>8355</v>
      </c>
      <c r="S2985" s="15">
        <f t="shared" si="237"/>
        <v>41894.632361111115</v>
      </c>
      <c r="T2985" s="15">
        <f t="shared" si="238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0" t="s">
        <v>8315</v>
      </c>
      <c r="R2986" t="s">
        <v>8355</v>
      </c>
      <c r="S2986" s="15">
        <f t="shared" si="237"/>
        <v>42576.278715277775</v>
      </c>
      <c r="T2986" s="15">
        <f t="shared" si="238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0" t="s">
        <v>8315</v>
      </c>
      <c r="R2987" t="s">
        <v>8355</v>
      </c>
      <c r="S2987" s="15">
        <f t="shared" si="237"/>
        <v>42654.973703703698</v>
      </c>
      <c r="T2987" s="15">
        <f t="shared" si="238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0" t="s">
        <v>8315</v>
      </c>
      <c r="R2988" t="s">
        <v>8355</v>
      </c>
      <c r="S2988" s="15">
        <f t="shared" si="237"/>
        <v>42431.500069444446</v>
      </c>
      <c r="T2988" s="15">
        <f t="shared" si="238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0" t="s">
        <v>8315</v>
      </c>
      <c r="R2989" t="s">
        <v>8355</v>
      </c>
      <c r="S2989" s="15">
        <f t="shared" si="237"/>
        <v>42627.307303240741</v>
      </c>
      <c r="T2989" s="15">
        <f t="shared" si="238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0" t="s">
        <v>8315</v>
      </c>
      <c r="R2990" t="s">
        <v>8355</v>
      </c>
      <c r="S2990" s="15">
        <f t="shared" si="237"/>
        <v>42511.362048611118</v>
      </c>
      <c r="T2990" s="15">
        <f t="shared" si="238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0" t="s">
        <v>8315</v>
      </c>
      <c r="R2991" t="s">
        <v>8355</v>
      </c>
      <c r="S2991" s="15">
        <f t="shared" si="237"/>
        <v>42337.02039351852</v>
      </c>
      <c r="T2991" s="15">
        <f t="shared" si="238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0" t="s">
        <v>8315</v>
      </c>
      <c r="R2992" t="s">
        <v>8355</v>
      </c>
      <c r="S2992" s="15">
        <f t="shared" si="237"/>
        <v>42341.57430555555</v>
      </c>
      <c r="T2992" s="15">
        <f t="shared" si="238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0" t="s">
        <v>8315</v>
      </c>
      <c r="R2993" t="s">
        <v>8355</v>
      </c>
      <c r="S2993" s="15">
        <f t="shared" si="237"/>
        <v>42740.837152777778</v>
      </c>
      <c r="T2993" s="15">
        <f t="shared" si="238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0" t="s">
        <v>8315</v>
      </c>
      <c r="R2994" t="s">
        <v>8355</v>
      </c>
      <c r="S2994" s="15">
        <f t="shared" si="237"/>
        <v>42622.767476851848</v>
      </c>
      <c r="T2994" s="15">
        <f t="shared" si="238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0" t="s">
        <v>8315</v>
      </c>
      <c r="R2995" t="s">
        <v>8355</v>
      </c>
      <c r="S2995" s="15">
        <f t="shared" si="237"/>
        <v>42390.838738425926</v>
      </c>
      <c r="T2995" s="15">
        <f t="shared" si="238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0" t="s">
        <v>8315</v>
      </c>
      <c r="R2996" t="s">
        <v>8355</v>
      </c>
      <c r="S2996" s="15">
        <f t="shared" si="237"/>
        <v>41885.478842592594</v>
      </c>
      <c r="T2996" s="15">
        <f t="shared" si="238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0" t="s">
        <v>8315</v>
      </c>
      <c r="R2997" t="s">
        <v>8355</v>
      </c>
      <c r="S2997" s="15">
        <f t="shared" si="237"/>
        <v>42724.665173611109</v>
      </c>
      <c r="T2997" s="15">
        <f t="shared" si="238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0" t="s">
        <v>8315</v>
      </c>
      <c r="R2998" t="s">
        <v>8355</v>
      </c>
      <c r="S2998" s="15">
        <f t="shared" si="237"/>
        <v>42090.912500000006</v>
      </c>
      <c r="T2998" s="15">
        <f t="shared" si="238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0" t="s">
        <v>8315</v>
      </c>
      <c r="R2999" t="s">
        <v>8355</v>
      </c>
      <c r="S2999" s="15">
        <f t="shared" si="237"/>
        <v>42775.733715277776</v>
      </c>
      <c r="T2999" s="15">
        <f t="shared" si="238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0" t="s">
        <v>8315</v>
      </c>
      <c r="R3000" t="s">
        <v>8355</v>
      </c>
      <c r="S3000" s="15">
        <f t="shared" si="237"/>
        <v>41778.193622685183</v>
      </c>
      <c r="T3000" s="15">
        <f t="shared" si="238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0" t="s">
        <v>8315</v>
      </c>
      <c r="R3001" t="s">
        <v>8355</v>
      </c>
      <c r="S3001" s="15">
        <f t="shared" si="237"/>
        <v>42780.740277777775</v>
      </c>
      <c r="T3001" s="15">
        <f t="shared" si="238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0" t="s">
        <v>8315</v>
      </c>
      <c r="R3002" t="s">
        <v>8355</v>
      </c>
      <c r="S3002" s="15">
        <f t="shared" si="237"/>
        <v>42752.827199074076</v>
      </c>
      <c r="T3002" s="15">
        <f t="shared" si="238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0" t="s">
        <v>8315</v>
      </c>
      <c r="R3003" t="s">
        <v>8355</v>
      </c>
      <c r="S3003" s="15">
        <f t="shared" si="237"/>
        <v>42534.895625000005</v>
      </c>
      <c r="T3003" s="15">
        <f t="shared" si="238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0" t="s">
        <v>8315</v>
      </c>
      <c r="R3004" t="s">
        <v>8355</v>
      </c>
      <c r="S3004" s="15">
        <f t="shared" si="237"/>
        <v>41239.83625</v>
      </c>
      <c r="T3004" s="15">
        <f t="shared" si="238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0" t="s">
        <v>8315</v>
      </c>
      <c r="R3005" t="s">
        <v>8355</v>
      </c>
      <c r="S3005" s="15">
        <f t="shared" si="237"/>
        <v>42398.849259259259</v>
      </c>
      <c r="T3005" s="15">
        <f t="shared" si="238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0" t="s">
        <v>8315</v>
      </c>
      <c r="R3006" t="s">
        <v>8355</v>
      </c>
      <c r="S3006" s="15">
        <f t="shared" si="237"/>
        <v>41928.881064814814</v>
      </c>
      <c r="T3006" s="15">
        <f t="shared" si="238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0" t="s">
        <v>8315</v>
      </c>
      <c r="R3007" t="s">
        <v>8355</v>
      </c>
      <c r="S3007" s="15">
        <f t="shared" si="237"/>
        <v>41888.674826388888</v>
      </c>
      <c r="T3007" s="15">
        <f t="shared" si="238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0" t="s">
        <v>8315</v>
      </c>
      <c r="R3008" t="s">
        <v>8355</v>
      </c>
      <c r="S3008" s="15">
        <f t="shared" si="237"/>
        <v>41957.756840277783</v>
      </c>
      <c r="T3008" s="15">
        <f t="shared" si="238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0" t="s">
        <v>8315</v>
      </c>
      <c r="R3009" t="s">
        <v>8355</v>
      </c>
      <c r="S3009" s="15">
        <f t="shared" si="237"/>
        <v>42098.216238425928</v>
      </c>
      <c r="T3009" s="15">
        <f t="shared" si="238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0" t="s">
        <v>8315</v>
      </c>
      <c r="R3010" t="s">
        <v>8355</v>
      </c>
      <c r="S3010" s="15">
        <f t="shared" si="237"/>
        <v>42360.212025462963</v>
      </c>
      <c r="T3010" s="15">
        <f t="shared" si="238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ref="O3037:O3100" si="240">ROUND(E3037/D3037*100,0)</f>
        <v>109</v>
      </c>
      <c r="P3037">
        <f t="shared" ref="P3037:P3100" si="241">IFERROR(ROUND(E3037/L3037,2),0)</f>
        <v>88.59</v>
      </c>
      <c r="Q3037" s="10" t="s">
        <v>8315</v>
      </c>
      <c r="R3037" t="s">
        <v>8355</v>
      </c>
      <c r="S3037" s="15">
        <f t="shared" ref="S3037:S3100" si="242">(((J3037/60)/60)/24)+DATE(1970,1,1)</f>
        <v>41368.560289351852</v>
      </c>
      <c r="T3037" s="15">
        <f t="shared" ref="T3037:T3100" si="243">(((I3037/60)/60)/24)+DATE(1970,1,1)</f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0" t="s">
        <v>8315</v>
      </c>
      <c r="R3038" t="s">
        <v>8355</v>
      </c>
      <c r="S3038" s="15">
        <f t="shared" si="242"/>
        <v>41466.785231481481</v>
      </c>
      <c r="T3038" s="15">
        <f t="shared" si="243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0" t="s">
        <v>8315</v>
      </c>
      <c r="R3039" t="s">
        <v>8355</v>
      </c>
      <c r="S3039" s="15">
        <f t="shared" si="242"/>
        <v>40378.893206018518</v>
      </c>
      <c r="T3039" s="15">
        <f t="shared" si="243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0" t="s">
        <v>8315</v>
      </c>
      <c r="R3040" t="s">
        <v>8355</v>
      </c>
      <c r="S3040" s="15">
        <f t="shared" si="242"/>
        <v>42373.252280092594</v>
      </c>
      <c r="T3040" s="15">
        <f t="shared" si="243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0" t="s">
        <v>8315</v>
      </c>
      <c r="R3041" t="s">
        <v>8355</v>
      </c>
      <c r="S3041" s="15">
        <f t="shared" si="242"/>
        <v>41610.794421296298</v>
      </c>
      <c r="T3041" s="15">
        <f t="shared" si="243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0" t="s">
        <v>8315</v>
      </c>
      <c r="R3042" t="s">
        <v>8355</v>
      </c>
      <c r="S3042" s="15">
        <f t="shared" si="242"/>
        <v>42177.791909722218</v>
      </c>
      <c r="T3042" s="15">
        <f t="shared" si="243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0" t="s">
        <v>8315</v>
      </c>
      <c r="R3043" t="s">
        <v>8355</v>
      </c>
      <c r="S3043" s="15">
        <f t="shared" si="242"/>
        <v>42359.868611111116</v>
      </c>
      <c r="T3043" s="15">
        <f t="shared" si="243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0" t="s">
        <v>8315</v>
      </c>
      <c r="R3044" t="s">
        <v>8355</v>
      </c>
      <c r="S3044" s="15">
        <f t="shared" si="242"/>
        <v>42253.688043981485</v>
      </c>
      <c r="T3044" s="15">
        <f t="shared" si="243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0" t="s">
        <v>8315</v>
      </c>
      <c r="R3045" t="s">
        <v>8355</v>
      </c>
      <c r="S3045" s="15">
        <f t="shared" si="242"/>
        <v>42083.070590277777</v>
      </c>
      <c r="T3045" s="15">
        <f t="shared" si="243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0" t="s">
        <v>8315</v>
      </c>
      <c r="R3046" t="s">
        <v>8355</v>
      </c>
      <c r="S3046" s="15">
        <f t="shared" si="242"/>
        <v>42387.7268287037</v>
      </c>
      <c r="T3046" s="15">
        <f t="shared" si="243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0" t="s">
        <v>8315</v>
      </c>
      <c r="R3047" t="s">
        <v>8355</v>
      </c>
      <c r="S3047" s="15">
        <f t="shared" si="242"/>
        <v>41843.155729166669</v>
      </c>
      <c r="T3047" s="15">
        <f t="shared" si="243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0" t="s">
        <v>8315</v>
      </c>
      <c r="R3048" t="s">
        <v>8355</v>
      </c>
      <c r="S3048" s="15">
        <f t="shared" si="242"/>
        <v>41862.803078703706</v>
      </c>
      <c r="T3048" s="15">
        <f t="shared" si="243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0" t="s">
        <v>8315</v>
      </c>
      <c r="R3049" t="s">
        <v>8355</v>
      </c>
      <c r="S3049" s="15">
        <f t="shared" si="242"/>
        <v>42443.989050925928</v>
      </c>
      <c r="T3049" s="15">
        <f t="shared" si="243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0" t="s">
        <v>8315</v>
      </c>
      <c r="R3050" t="s">
        <v>8355</v>
      </c>
      <c r="S3050" s="15">
        <f t="shared" si="242"/>
        <v>41975.901180555549</v>
      </c>
      <c r="T3050" s="15">
        <f t="shared" si="243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0" t="s">
        <v>8315</v>
      </c>
      <c r="R3051" t="s">
        <v>8355</v>
      </c>
      <c r="S3051" s="15">
        <f t="shared" si="242"/>
        <v>42139.014525462961</v>
      </c>
      <c r="T3051" s="15">
        <f t="shared" si="243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0" t="s">
        <v>8315</v>
      </c>
      <c r="R3052" t="s">
        <v>8355</v>
      </c>
      <c r="S3052" s="15">
        <f t="shared" si="242"/>
        <v>42465.16851851852</v>
      </c>
      <c r="T3052" s="15">
        <f t="shared" si="243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0" t="s">
        <v>8315</v>
      </c>
      <c r="R3053" t="s">
        <v>8355</v>
      </c>
      <c r="S3053" s="15">
        <f t="shared" si="242"/>
        <v>42744.416030092587</v>
      </c>
      <c r="T3053" s="15">
        <f t="shared" si="243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0" t="s">
        <v>8315</v>
      </c>
      <c r="R3054" t="s">
        <v>8355</v>
      </c>
      <c r="S3054" s="15">
        <f t="shared" si="242"/>
        <v>42122.670069444444</v>
      </c>
      <c r="T3054" s="15">
        <f t="shared" si="243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0" t="s">
        <v>8315</v>
      </c>
      <c r="R3055" t="s">
        <v>8355</v>
      </c>
      <c r="S3055" s="15">
        <f t="shared" si="242"/>
        <v>41862.761724537035</v>
      </c>
      <c r="T3055" s="15">
        <f t="shared" si="243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0" t="s">
        <v>8315</v>
      </c>
      <c r="R3056" t="s">
        <v>8355</v>
      </c>
      <c r="S3056" s="15">
        <f t="shared" si="242"/>
        <v>42027.832800925928</v>
      </c>
      <c r="T3056" s="15">
        <f t="shared" si="243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0" t="s">
        <v>8315</v>
      </c>
      <c r="R3057" t="s">
        <v>8355</v>
      </c>
      <c r="S3057" s="15">
        <f t="shared" si="242"/>
        <v>41953.95821759259</v>
      </c>
      <c r="T3057" s="15">
        <f t="shared" si="243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0" t="s">
        <v>8315</v>
      </c>
      <c r="R3058" t="s">
        <v>8355</v>
      </c>
      <c r="S3058" s="15">
        <f t="shared" si="242"/>
        <v>41851.636388888888</v>
      </c>
      <c r="T3058" s="15">
        <f t="shared" si="243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0" t="s">
        <v>8315</v>
      </c>
      <c r="R3059" t="s">
        <v>8355</v>
      </c>
      <c r="S3059" s="15">
        <f t="shared" si="242"/>
        <v>42433.650590277779</v>
      </c>
      <c r="T3059" s="15">
        <f t="shared" si="243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0" t="s">
        <v>8315</v>
      </c>
      <c r="R3060" t="s">
        <v>8355</v>
      </c>
      <c r="S3060" s="15">
        <f t="shared" si="242"/>
        <v>42460.374305555553</v>
      </c>
      <c r="T3060" s="15">
        <f t="shared" si="243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0" t="s">
        <v>8315</v>
      </c>
      <c r="R3061" t="s">
        <v>8355</v>
      </c>
      <c r="S3061" s="15">
        <f t="shared" si="242"/>
        <v>41829.935717592591</v>
      </c>
      <c r="T3061" s="15">
        <f t="shared" si="243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0" t="s">
        <v>8315</v>
      </c>
      <c r="R3062" t="s">
        <v>8355</v>
      </c>
      <c r="S3062" s="15">
        <f t="shared" si="242"/>
        <v>42245.274699074071</v>
      </c>
      <c r="T3062" s="15">
        <f t="shared" si="243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0" t="s">
        <v>8315</v>
      </c>
      <c r="R3063" t="s">
        <v>8355</v>
      </c>
      <c r="S3063" s="15">
        <f t="shared" si="242"/>
        <v>41834.784120370372</v>
      </c>
      <c r="T3063" s="15">
        <f t="shared" si="243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0" t="s">
        <v>8315</v>
      </c>
      <c r="R3064" t="s">
        <v>8355</v>
      </c>
      <c r="S3064" s="15">
        <f t="shared" si="242"/>
        <v>42248.535787037035</v>
      </c>
      <c r="T3064" s="15">
        <f t="shared" si="243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0" t="s">
        <v>8315</v>
      </c>
      <c r="R3065" t="s">
        <v>8355</v>
      </c>
      <c r="S3065" s="15">
        <f t="shared" si="242"/>
        <v>42630.922893518517</v>
      </c>
      <c r="T3065" s="15">
        <f t="shared" si="243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0" t="s">
        <v>8315</v>
      </c>
      <c r="R3066" t="s">
        <v>8355</v>
      </c>
      <c r="S3066" s="15">
        <f t="shared" si="242"/>
        <v>42299.130162037036</v>
      </c>
      <c r="T3066" s="15">
        <f t="shared" si="243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0" t="s">
        <v>8315</v>
      </c>
      <c r="R3067" t="s">
        <v>8355</v>
      </c>
      <c r="S3067" s="15">
        <f t="shared" si="242"/>
        <v>41825.055231481485</v>
      </c>
      <c r="T3067" s="15">
        <f t="shared" si="243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0" t="s">
        <v>8315</v>
      </c>
      <c r="R3068" t="s">
        <v>8355</v>
      </c>
      <c r="S3068" s="15">
        <f t="shared" si="242"/>
        <v>42531.228437500002</v>
      </c>
      <c r="T3068" s="15">
        <f t="shared" si="243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0" t="s">
        <v>8315</v>
      </c>
      <c r="R3069" t="s">
        <v>8355</v>
      </c>
      <c r="S3069" s="15">
        <f t="shared" si="242"/>
        <v>42226.938414351855</v>
      </c>
      <c r="T3069" s="15">
        <f t="shared" si="243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0" t="s">
        <v>8315</v>
      </c>
      <c r="R3070" t="s">
        <v>8355</v>
      </c>
      <c r="S3070" s="15">
        <f t="shared" si="242"/>
        <v>42263.691574074073</v>
      </c>
      <c r="T3070" s="15">
        <f t="shared" si="243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0" t="s">
        <v>8315</v>
      </c>
      <c r="R3071" t="s">
        <v>8355</v>
      </c>
      <c r="S3071" s="15">
        <f t="shared" si="242"/>
        <v>41957.833726851852</v>
      </c>
      <c r="T3071" s="15">
        <f t="shared" si="243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0" t="s">
        <v>8315</v>
      </c>
      <c r="R3072" t="s">
        <v>8355</v>
      </c>
      <c r="S3072" s="15">
        <f t="shared" si="242"/>
        <v>42690.733437499999</v>
      </c>
      <c r="T3072" s="15">
        <f t="shared" si="243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0" t="s">
        <v>8315</v>
      </c>
      <c r="R3073" t="s">
        <v>8355</v>
      </c>
      <c r="S3073" s="15">
        <f t="shared" si="242"/>
        <v>42097.732418981483</v>
      </c>
      <c r="T3073" s="15">
        <f t="shared" si="243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0" t="s">
        <v>8315</v>
      </c>
      <c r="R3074" t="s">
        <v>8355</v>
      </c>
      <c r="S3074" s="15">
        <f t="shared" si="242"/>
        <v>42658.690532407403</v>
      </c>
      <c r="T3074" s="15">
        <f t="shared" si="243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ref="O3101:O3164" si="245">ROUND(E3101/D3101*100,0)</f>
        <v>14</v>
      </c>
      <c r="P3101">
        <f t="shared" ref="P3101:P3164" si="246">IFERROR(ROUND(E3101/L3101,2),0)</f>
        <v>55.6</v>
      </c>
      <c r="Q3101" s="10" t="s">
        <v>8315</v>
      </c>
      <c r="R3101" t="s">
        <v>8355</v>
      </c>
      <c r="S3101" s="15">
        <f t="shared" ref="S3101:S3164" si="247">(((J3101/60)/60)/24)+DATE(1970,1,1)</f>
        <v>42382.189710648148</v>
      </c>
      <c r="T3101" s="15">
        <f t="shared" ref="T3101:T3164" si="248">(((I3101/60)/60)/24)+DATE(1970,1,1)</f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0" t="s">
        <v>8315</v>
      </c>
      <c r="R3102" t="s">
        <v>8355</v>
      </c>
      <c r="S3102" s="15">
        <f t="shared" si="247"/>
        <v>41902.622395833336</v>
      </c>
      <c r="T3102" s="15">
        <f t="shared" si="248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0" t="s">
        <v>8315</v>
      </c>
      <c r="R3103" t="s">
        <v>8355</v>
      </c>
      <c r="S3103" s="15">
        <f t="shared" si="247"/>
        <v>42171.383530092593</v>
      </c>
      <c r="T3103" s="15">
        <f t="shared" si="248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0" t="s">
        <v>8315</v>
      </c>
      <c r="R3104" t="s">
        <v>8355</v>
      </c>
      <c r="S3104" s="15">
        <f t="shared" si="247"/>
        <v>42555.340486111112</v>
      </c>
      <c r="T3104" s="15">
        <f t="shared" si="248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0" t="s">
        <v>8315</v>
      </c>
      <c r="R3105" t="s">
        <v>8355</v>
      </c>
      <c r="S3105" s="15">
        <f t="shared" si="247"/>
        <v>42107.156319444446</v>
      </c>
      <c r="T3105" s="15">
        <f t="shared" si="248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0" t="s">
        <v>8315</v>
      </c>
      <c r="R3106" t="s">
        <v>8355</v>
      </c>
      <c r="S3106" s="15">
        <f t="shared" si="247"/>
        <v>42006.908692129626</v>
      </c>
      <c r="T3106" s="15">
        <f t="shared" si="248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0" t="s">
        <v>8315</v>
      </c>
      <c r="R3107" t="s">
        <v>8355</v>
      </c>
      <c r="S3107" s="15">
        <f t="shared" si="247"/>
        <v>41876.718935185185</v>
      </c>
      <c r="T3107" s="15">
        <f t="shared" si="248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0" t="s">
        <v>8315</v>
      </c>
      <c r="R3108" t="s">
        <v>8355</v>
      </c>
      <c r="S3108" s="15">
        <f t="shared" si="247"/>
        <v>42241.429120370376</v>
      </c>
      <c r="T3108" s="15">
        <f t="shared" si="248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0" t="s">
        <v>8315</v>
      </c>
      <c r="R3109" t="s">
        <v>8355</v>
      </c>
      <c r="S3109" s="15">
        <f t="shared" si="247"/>
        <v>42128.814247685179</v>
      </c>
      <c r="T3109" s="15">
        <f t="shared" si="248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0" t="s">
        <v>8315</v>
      </c>
      <c r="R3110" t="s">
        <v>8355</v>
      </c>
      <c r="S3110" s="15">
        <f t="shared" si="247"/>
        <v>42062.680486111116</v>
      </c>
      <c r="T3110" s="15">
        <f t="shared" si="248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0" t="s">
        <v>8315</v>
      </c>
      <c r="R3111" t="s">
        <v>8355</v>
      </c>
      <c r="S3111" s="15">
        <f t="shared" si="247"/>
        <v>41844.125115740739</v>
      </c>
      <c r="T3111" s="15">
        <f t="shared" si="248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0" t="s">
        <v>8315</v>
      </c>
      <c r="R3112" t="s">
        <v>8355</v>
      </c>
      <c r="S3112" s="15">
        <f t="shared" si="247"/>
        <v>42745.031469907408</v>
      </c>
      <c r="T3112" s="15">
        <f t="shared" si="248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0" t="s">
        <v>8315</v>
      </c>
      <c r="R3113" t="s">
        <v>8355</v>
      </c>
      <c r="S3113" s="15">
        <f t="shared" si="247"/>
        <v>41885.595138888886</v>
      </c>
      <c r="T3113" s="15">
        <f t="shared" si="248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0" t="s">
        <v>8315</v>
      </c>
      <c r="R3114" t="s">
        <v>8355</v>
      </c>
      <c r="S3114" s="15">
        <f t="shared" si="247"/>
        <v>42615.121921296297</v>
      </c>
      <c r="T3114" s="15">
        <f t="shared" si="248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0" t="s">
        <v>8315</v>
      </c>
      <c r="R3115" t="s">
        <v>8355</v>
      </c>
      <c r="S3115" s="15">
        <f t="shared" si="247"/>
        <v>42081.731273148151</v>
      </c>
      <c r="T3115" s="15">
        <f t="shared" si="248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0" t="s">
        <v>8315</v>
      </c>
      <c r="R3116" t="s">
        <v>8355</v>
      </c>
      <c r="S3116" s="15">
        <f t="shared" si="247"/>
        <v>41843.632523148146</v>
      </c>
      <c r="T3116" s="15">
        <f t="shared" si="248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0" t="s">
        <v>8315</v>
      </c>
      <c r="R3117" t="s">
        <v>8355</v>
      </c>
      <c r="S3117" s="15">
        <f t="shared" si="247"/>
        <v>42496.447071759263</v>
      </c>
      <c r="T3117" s="15">
        <f t="shared" si="248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0" t="s">
        <v>8315</v>
      </c>
      <c r="R3118" t="s">
        <v>8355</v>
      </c>
      <c r="S3118" s="15">
        <f t="shared" si="247"/>
        <v>42081.515335648146</v>
      </c>
      <c r="T3118" s="15">
        <f t="shared" si="248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0" t="s">
        <v>8315</v>
      </c>
      <c r="R3119" t="s">
        <v>8355</v>
      </c>
      <c r="S3119" s="15">
        <f t="shared" si="247"/>
        <v>42509.374537037031</v>
      </c>
      <c r="T3119" s="15">
        <f t="shared" si="248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0" t="s">
        <v>8315</v>
      </c>
      <c r="R3120" t="s">
        <v>8355</v>
      </c>
      <c r="S3120" s="15">
        <f t="shared" si="247"/>
        <v>42534.649571759262</v>
      </c>
      <c r="T3120" s="15">
        <f t="shared" si="248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0" t="s">
        <v>8315</v>
      </c>
      <c r="R3121" t="s">
        <v>8355</v>
      </c>
      <c r="S3121" s="15">
        <f t="shared" si="247"/>
        <v>42060.04550925926</v>
      </c>
      <c r="T3121" s="15">
        <f t="shared" si="248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0" t="s">
        <v>8315</v>
      </c>
      <c r="R3122" t="s">
        <v>8355</v>
      </c>
      <c r="S3122" s="15">
        <f t="shared" si="247"/>
        <v>42435.942083333335</v>
      </c>
      <c r="T3122" s="15">
        <f t="shared" si="248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0" t="s">
        <v>8315</v>
      </c>
      <c r="R3123" t="s">
        <v>8355</v>
      </c>
      <c r="S3123" s="15">
        <f t="shared" si="247"/>
        <v>41848.679803240739</v>
      </c>
      <c r="T3123" s="15">
        <f t="shared" si="248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0" t="s">
        <v>8315</v>
      </c>
      <c r="R3124" t="s">
        <v>8355</v>
      </c>
      <c r="S3124" s="15">
        <f t="shared" si="247"/>
        <v>42678.932083333333</v>
      </c>
      <c r="T3124" s="15">
        <f t="shared" si="248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0" t="s">
        <v>8315</v>
      </c>
      <c r="R3125" t="s">
        <v>8355</v>
      </c>
      <c r="S3125" s="15">
        <f t="shared" si="247"/>
        <v>42530.993032407408</v>
      </c>
      <c r="T3125" s="15">
        <f t="shared" si="248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0" t="s">
        <v>8315</v>
      </c>
      <c r="R3126" t="s">
        <v>8355</v>
      </c>
      <c r="S3126" s="15">
        <f t="shared" si="247"/>
        <v>41977.780104166668</v>
      </c>
      <c r="T3126" s="15">
        <f t="shared" si="248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0" t="s">
        <v>8315</v>
      </c>
      <c r="R3127" t="s">
        <v>8355</v>
      </c>
      <c r="S3127" s="15">
        <f t="shared" si="247"/>
        <v>42346.20685185185</v>
      </c>
      <c r="T3127" s="15">
        <f t="shared" si="248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0" t="s">
        <v>8315</v>
      </c>
      <c r="R3128" t="s">
        <v>8355</v>
      </c>
      <c r="S3128" s="15">
        <f t="shared" si="247"/>
        <v>42427.01807870371</v>
      </c>
      <c r="T3128" s="15">
        <f t="shared" si="248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0" t="s">
        <v>8315</v>
      </c>
      <c r="R3129" t="s">
        <v>8355</v>
      </c>
      <c r="S3129" s="15">
        <f t="shared" si="247"/>
        <v>42034.856817129628</v>
      </c>
      <c r="T3129" s="15">
        <f t="shared" si="248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0" t="s">
        <v>8315</v>
      </c>
      <c r="R3130" t="s">
        <v>8316</v>
      </c>
      <c r="S3130" s="15">
        <f t="shared" si="247"/>
        <v>42780.825706018513</v>
      </c>
      <c r="T3130" s="15">
        <f t="shared" si="248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0" t="s">
        <v>8315</v>
      </c>
      <c r="R3131" t="s">
        <v>8316</v>
      </c>
      <c r="S3131" s="15">
        <f t="shared" si="247"/>
        <v>42803.842812499999</v>
      </c>
      <c r="T3131" s="15">
        <f t="shared" si="248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0" t="s">
        <v>8315</v>
      </c>
      <c r="R3132" t="s">
        <v>8316</v>
      </c>
      <c r="S3132" s="15">
        <f t="shared" si="247"/>
        <v>42808.640231481477</v>
      </c>
      <c r="T3132" s="15">
        <f t="shared" si="248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0" t="s">
        <v>8315</v>
      </c>
      <c r="R3133" t="s">
        <v>8316</v>
      </c>
      <c r="S3133" s="15">
        <f t="shared" si="247"/>
        <v>42803.579224537039</v>
      </c>
      <c r="T3133" s="15">
        <f t="shared" si="248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0" t="s">
        <v>8315</v>
      </c>
      <c r="R3134" t="s">
        <v>8316</v>
      </c>
      <c r="S3134" s="15">
        <f t="shared" si="247"/>
        <v>42786.350231481483</v>
      </c>
      <c r="T3134" s="15">
        <f t="shared" si="248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0" t="s">
        <v>8315</v>
      </c>
      <c r="R3135" t="s">
        <v>8316</v>
      </c>
      <c r="S3135" s="15">
        <f t="shared" si="247"/>
        <v>42788.565208333333</v>
      </c>
      <c r="T3135" s="15">
        <f t="shared" si="248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0" t="s">
        <v>8315</v>
      </c>
      <c r="R3136" t="s">
        <v>8316</v>
      </c>
      <c r="S3136" s="15">
        <f t="shared" si="247"/>
        <v>42800.720127314817</v>
      </c>
      <c r="T3136" s="15">
        <f t="shared" si="248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0" t="s">
        <v>8315</v>
      </c>
      <c r="R3137" t="s">
        <v>8316</v>
      </c>
      <c r="S3137" s="15">
        <f t="shared" si="247"/>
        <v>42807.151863425926</v>
      </c>
      <c r="T3137" s="15">
        <f t="shared" si="248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0" t="s">
        <v>8315</v>
      </c>
      <c r="R3138" t="s">
        <v>8316</v>
      </c>
      <c r="S3138" s="15">
        <f t="shared" si="247"/>
        <v>42789.462430555555</v>
      </c>
      <c r="T3138" s="15">
        <f t="shared" si="248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ref="O3165:O3228" si="250">ROUND(E3165/D3165*100,0)</f>
        <v>111</v>
      </c>
      <c r="P3165">
        <f t="shared" ref="P3165:P3228" si="251">IFERROR(ROUND(E3165/L3165,2),0)</f>
        <v>200.69</v>
      </c>
      <c r="Q3165" s="10" t="s">
        <v>8315</v>
      </c>
      <c r="R3165" t="s">
        <v>8316</v>
      </c>
      <c r="S3165" s="15">
        <f t="shared" ref="S3165:S3228" si="252">(((J3165/60)/60)/24)+DATE(1970,1,1)</f>
        <v>41775.753761574073</v>
      </c>
      <c r="T3165" s="15">
        <f t="shared" ref="T3165:T3228" si="253">(((I3165/60)/60)/24)+DATE(1970,1,1)</f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51"/>
        <v>37.590000000000003</v>
      </c>
      <c r="Q3166" s="10" t="s">
        <v>8315</v>
      </c>
      <c r="R3166" t="s">
        <v>8316</v>
      </c>
      <c r="S3166" s="15">
        <f t="shared" si="252"/>
        <v>41766.80572916667</v>
      </c>
      <c r="T3166" s="15">
        <f t="shared" si="253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51"/>
        <v>58.1</v>
      </c>
      <c r="Q3167" s="10" t="s">
        <v>8315</v>
      </c>
      <c r="R3167" t="s">
        <v>8316</v>
      </c>
      <c r="S3167" s="15">
        <f t="shared" si="252"/>
        <v>40644.159259259257</v>
      </c>
      <c r="T3167" s="15">
        <f t="shared" si="253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51"/>
        <v>60.3</v>
      </c>
      <c r="Q3168" s="10" t="s">
        <v>8315</v>
      </c>
      <c r="R3168" t="s">
        <v>8316</v>
      </c>
      <c r="S3168" s="15">
        <f t="shared" si="252"/>
        <v>41940.69158564815</v>
      </c>
      <c r="T3168" s="15">
        <f t="shared" si="253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51"/>
        <v>63.36</v>
      </c>
      <c r="Q3169" s="10" t="s">
        <v>8315</v>
      </c>
      <c r="R3169" t="s">
        <v>8316</v>
      </c>
      <c r="S3169" s="15">
        <f t="shared" si="252"/>
        <v>41839.175706018519</v>
      </c>
      <c r="T3169" s="15">
        <f t="shared" si="253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51"/>
        <v>50.9</v>
      </c>
      <c r="Q3170" s="10" t="s">
        <v>8315</v>
      </c>
      <c r="R3170" t="s">
        <v>8316</v>
      </c>
      <c r="S3170" s="15">
        <f t="shared" si="252"/>
        <v>41772.105937500004</v>
      </c>
      <c r="T3170" s="15">
        <f t="shared" si="253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51"/>
        <v>100.5</v>
      </c>
      <c r="Q3171" s="10" t="s">
        <v>8315</v>
      </c>
      <c r="R3171" t="s">
        <v>8316</v>
      </c>
      <c r="S3171" s="15">
        <f t="shared" si="252"/>
        <v>41591.737974537034</v>
      </c>
      <c r="T3171" s="15">
        <f t="shared" si="253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51"/>
        <v>31.62</v>
      </c>
      <c r="Q3172" s="10" t="s">
        <v>8315</v>
      </c>
      <c r="R3172" t="s">
        <v>8316</v>
      </c>
      <c r="S3172" s="15">
        <f t="shared" si="252"/>
        <v>41789.080370370371</v>
      </c>
      <c r="T3172" s="15">
        <f t="shared" si="253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51"/>
        <v>65.099999999999994</v>
      </c>
      <c r="Q3173" s="10" t="s">
        <v>8315</v>
      </c>
      <c r="R3173" t="s">
        <v>8316</v>
      </c>
      <c r="S3173" s="15">
        <f t="shared" si="252"/>
        <v>42466.608310185184</v>
      </c>
      <c r="T3173" s="15">
        <f t="shared" si="253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51"/>
        <v>79.31</v>
      </c>
      <c r="Q3174" s="10" t="s">
        <v>8315</v>
      </c>
      <c r="R3174" t="s">
        <v>8316</v>
      </c>
      <c r="S3174" s="15">
        <f t="shared" si="252"/>
        <v>40923.729953703703</v>
      </c>
      <c r="T3174" s="15">
        <f t="shared" si="253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51"/>
        <v>139.19</v>
      </c>
      <c r="Q3175" s="10" t="s">
        <v>8315</v>
      </c>
      <c r="R3175" t="s">
        <v>8316</v>
      </c>
      <c r="S3175" s="15">
        <f t="shared" si="252"/>
        <v>41878.878379629627</v>
      </c>
      <c r="T3175" s="15">
        <f t="shared" si="253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51"/>
        <v>131.91</v>
      </c>
      <c r="Q3176" s="10" t="s">
        <v>8315</v>
      </c>
      <c r="R3176" t="s">
        <v>8316</v>
      </c>
      <c r="S3176" s="15">
        <f t="shared" si="252"/>
        <v>41862.864675925928</v>
      </c>
      <c r="T3176" s="15">
        <f t="shared" si="253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51"/>
        <v>91.3</v>
      </c>
      <c r="Q3177" s="10" t="s">
        <v>8315</v>
      </c>
      <c r="R3177" t="s">
        <v>8316</v>
      </c>
      <c r="S3177" s="15">
        <f t="shared" si="252"/>
        <v>40531.886886574073</v>
      </c>
      <c r="T3177" s="15">
        <f t="shared" si="253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51"/>
        <v>39.67</v>
      </c>
      <c r="Q3178" s="10" t="s">
        <v>8315</v>
      </c>
      <c r="R3178" t="s">
        <v>8316</v>
      </c>
      <c r="S3178" s="15">
        <f t="shared" si="252"/>
        <v>41477.930914351848</v>
      </c>
      <c r="T3178" s="15">
        <f t="shared" si="253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51"/>
        <v>57.55</v>
      </c>
      <c r="Q3179" s="10" t="s">
        <v>8315</v>
      </c>
      <c r="R3179" t="s">
        <v>8316</v>
      </c>
      <c r="S3179" s="15">
        <f t="shared" si="252"/>
        <v>41781.666770833333</v>
      </c>
      <c r="T3179" s="15">
        <f t="shared" si="253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>
        <f t="shared" si="251"/>
        <v>33.03</v>
      </c>
      <c r="Q3180" s="10" t="s">
        <v>8315</v>
      </c>
      <c r="R3180" t="s">
        <v>8316</v>
      </c>
      <c r="S3180" s="15">
        <f t="shared" si="252"/>
        <v>41806.605034722219</v>
      </c>
      <c r="T3180" s="15">
        <f t="shared" si="253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51"/>
        <v>77.34</v>
      </c>
      <c r="Q3181" s="10" t="s">
        <v>8315</v>
      </c>
      <c r="R3181" t="s">
        <v>8316</v>
      </c>
      <c r="S3181" s="15">
        <f t="shared" si="252"/>
        <v>41375.702210648145</v>
      </c>
      <c r="T3181" s="15">
        <f t="shared" si="253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>
        <f t="shared" si="251"/>
        <v>31.93</v>
      </c>
      <c r="Q3182" s="10" t="s">
        <v>8315</v>
      </c>
      <c r="R3182" t="s">
        <v>8316</v>
      </c>
      <c r="S3182" s="15">
        <f t="shared" si="252"/>
        <v>41780.412604166668</v>
      </c>
      <c r="T3182" s="15">
        <f t="shared" si="253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>
        <f t="shared" si="251"/>
        <v>36.33</v>
      </c>
      <c r="Q3183" s="10" t="s">
        <v>8315</v>
      </c>
      <c r="R3183" t="s">
        <v>8316</v>
      </c>
      <c r="S3183" s="15">
        <f t="shared" si="252"/>
        <v>41779.310034722221</v>
      </c>
      <c r="T3183" s="15">
        <f t="shared" si="253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51"/>
        <v>46.77</v>
      </c>
      <c r="Q3184" s="10" t="s">
        <v>8315</v>
      </c>
      <c r="R3184" t="s">
        <v>8316</v>
      </c>
      <c r="S3184" s="15">
        <f t="shared" si="252"/>
        <v>40883.949317129627</v>
      </c>
      <c r="T3184" s="15">
        <f t="shared" si="253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51"/>
        <v>40.07</v>
      </c>
      <c r="Q3185" s="10" t="s">
        <v>8315</v>
      </c>
      <c r="R3185" t="s">
        <v>8316</v>
      </c>
      <c r="S3185" s="15">
        <f t="shared" si="252"/>
        <v>41491.79478009259</v>
      </c>
      <c r="T3185" s="15">
        <f t="shared" si="253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51"/>
        <v>100.22</v>
      </c>
      <c r="Q3186" s="10" t="s">
        <v>8315</v>
      </c>
      <c r="R3186" t="s">
        <v>8316</v>
      </c>
      <c r="S3186" s="15">
        <f t="shared" si="252"/>
        <v>41791.993414351848</v>
      </c>
      <c r="T3186" s="15">
        <f t="shared" si="253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>
        <f t="shared" si="251"/>
        <v>41.67</v>
      </c>
      <c r="Q3187" s="10" t="s">
        <v>8315</v>
      </c>
      <c r="R3187" t="s">
        <v>8316</v>
      </c>
      <c r="S3187" s="15">
        <f t="shared" si="252"/>
        <v>41829.977326388893</v>
      </c>
      <c r="T3187" s="15">
        <f t="shared" si="253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>
        <f t="shared" si="251"/>
        <v>46.71</v>
      </c>
      <c r="Q3188" s="10" t="s">
        <v>8315</v>
      </c>
      <c r="R3188" t="s">
        <v>8316</v>
      </c>
      <c r="S3188" s="15">
        <f t="shared" si="252"/>
        <v>41868.924050925925</v>
      </c>
      <c r="T3188" s="15">
        <f t="shared" si="253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51"/>
        <v>71.489999999999995</v>
      </c>
      <c r="Q3189" s="10" t="s">
        <v>8315</v>
      </c>
      <c r="R3189" t="s">
        <v>8316</v>
      </c>
      <c r="S3189" s="15">
        <f t="shared" si="252"/>
        <v>41835.666354166664</v>
      </c>
      <c r="T3189" s="15">
        <f t="shared" si="253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0" t="s">
        <v>8315</v>
      </c>
      <c r="R3190" t="s">
        <v>8357</v>
      </c>
      <c r="S3190" s="15">
        <f t="shared" si="252"/>
        <v>42144.415532407409</v>
      </c>
      <c r="T3190" s="15">
        <f t="shared" si="253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0" t="s">
        <v>8315</v>
      </c>
      <c r="R3191" t="s">
        <v>8357</v>
      </c>
      <c r="S3191" s="15">
        <f t="shared" si="252"/>
        <v>42118.346435185187</v>
      </c>
      <c r="T3191" s="15">
        <f t="shared" si="253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0" t="s">
        <v>8315</v>
      </c>
      <c r="R3192" t="s">
        <v>8357</v>
      </c>
      <c r="S3192" s="15">
        <f t="shared" si="252"/>
        <v>42683.151331018518</v>
      </c>
      <c r="T3192" s="15">
        <f t="shared" si="253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0" t="s">
        <v>8315</v>
      </c>
      <c r="R3193" t="s">
        <v>8357</v>
      </c>
      <c r="S3193" s="15">
        <f t="shared" si="252"/>
        <v>42538.755428240736</v>
      </c>
      <c r="T3193" s="15">
        <f t="shared" si="253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0" t="s">
        <v>8315</v>
      </c>
      <c r="R3194" t="s">
        <v>8357</v>
      </c>
      <c r="S3194" s="15">
        <f t="shared" si="252"/>
        <v>42018.94049768518</v>
      </c>
      <c r="T3194" s="15">
        <f t="shared" si="253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0" t="s">
        <v>8315</v>
      </c>
      <c r="R3195" t="s">
        <v>8357</v>
      </c>
      <c r="S3195" s="15">
        <f t="shared" si="252"/>
        <v>42010.968240740738</v>
      </c>
      <c r="T3195" s="15">
        <f t="shared" si="253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0" t="s">
        <v>8315</v>
      </c>
      <c r="R3196" t="s">
        <v>8357</v>
      </c>
      <c r="S3196" s="15">
        <f t="shared" si="252"/>
        <v>42182.062476851846</v>
      </c>
      <c r="T3196" s="15">
        <f t="shared" si="253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0" t="s">
        <v>8315</v>
      </c>
      <c r="R3197" t="s">
        <v>8357</v>
      </c>
      <c r="S3197" s="15">
        <f t="shared" si="252"/>
        <v>42017.594236111108</v>
      </c>
      <c r="T3197" s="15">
        <f t="shared" si="253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0" t="s">
        <v>8315</v>
      </c>
      <c r="R3198" t="s">
        <v>8357</v>
      </c>
      <c r="S3198" s="15">
        <f t="shared" si="252"/>
        <v>42157.598090277781</v>
      </c>
      <c r="T3198" s="15">
        <f t="shared" si="253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0" t="s">
        <v>8315</v>
      </c>
      <c r="R3199" t="s">
        <v>8357</v>
      </c>
      <c r="S3199" s="15">
        <f t="shared" si="252"/>
        <v>42009.493263888886</v>
      </c>
      <c r="T3199" s="15">
        <f t="shared" si="253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0" t="s">
        <v>8315</v>
      </c>
      <c r="R3200" t="s">
        <v>8357</v>
      </c>
      <c r="S3200" s="15">
        <f t="shared" si="252"/>
        <v>42013.424502314811</v>
      </c>
      <c r="T3200" s="15">
        <f t="shared" si="253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0" t="s">
        <v>8315</v>
      </c>
      <c r="R3201" t="s">
        <v>8357</v>
      </c>
      <c r="S3201" s="15">
        <f t="shared" si="252"/>
        <v>41858.761782407404</v>
      </c>
      <c r="T3201" s="15">
        <f t="shared" si="253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0" t="s">
        <v>8315</v>
      </c>
      <c r="R3202" t="s">
        <v>8357</v>
      </c>
      <c r="S3202" s="15">
        <f t="shared" si="252"/>
        <v>42460.320613425924</v>
      </c>
      <c r="T3202" s="15">
        <f t="shared" si="253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ref="O3229:O3292" si="255">ROUND(E3229/D3229*100,0)</f>
        <v>125</v>
      </c>
      <c r="P3229">
        <f t="shared" ref="P3229:P3292" si="256">IFERROR(ROUND(E3229/L3229,2),0)</f>
        <v>50</v>
      </c>
      <c r="Q3229" s="10" t="s">
        <v>8315</v>
      </c>
      <c r="R3229" t="s">
        <v>8316</v>
      </c>
      <c r="S3229" s="15">
        <f t="shared" ref="S3229:S3292" si="257">(((J3229/60)/60)/24)+DATE(1970,1,1)</f>
        <v>42722.882361111115</v>
      </c>
      <c r="T3229" s="15">
        <f t="shared" ref="T3229:T3292" si="258">(((I3229/60)/60)/24)+DATE(1970,1,1)</f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>
        <f t="shared" si="256"/>
        <v>193.62</v>
      </c>
      <c r="Q3230" s="10" t="s">
        <v>8315</v>
      </c>
      <c r="R3230" t="s">
        <v>8316</v>
      </c>
      <c r="S3230" s="15">
        <f t="shared" si="257"/>
        <v>42323.70930555556</v>
      </c>
      <c r="T3230" s="15">
        <f t="shared" si="258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>
        <f t="shared" si="256"/>
        <v>106.8</v>
      </c>
      <c r="Q3231" s="10" t="s">
        <v>8315</v>
      </c>
      <c r="R3231" t="s">
        <v>8316</v>
      </c>
      <c r="S3231" s="15">
        <f t="shared" si="257"/>
        <v>41933.291643518518</v>
      </c>
      <c r="T3231" s="15">
        <f t="shared" si="258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>
        <f t="shared" si="256"/>
        <v>77.22</v>
      </c>
      <c r="Q3232" s="10" t="s">
        <v>8315</v>
      </c>
      <c r="R3232" t="s">
        <v>8316</v>
      </c>
      <c r="S3232" s="15">
        <f t="shared" si="257"/>
        <v>41898.168125000004</v>
      </c>
      <c r="T3232" s="15">
        <f t="shared" si="258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>
        <f t="shared" si="256"/>
        <v>57.5</v>
      </c>
      <c r="Q3233" s="10" t="s">
        <v>8315</v>
      </c>
      <c r="R3233" t="s">
        <v>8316</v>
      </c>
      <c r="S3233" s="15">
        <f t="shared" si="257"/>
        <v>42446.943831018521</v>
      </c>
      <c r="T3233" s="15">
        <f t="shared" si="258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>
        <f t="shared" si="256"/>
        <v>50.46</v>
      </c>
      <c r="Q3234" s="10" t="s">
        <v>8315</v>
      </c>
      <c r="R3234" t="s">
        <v>8316</v>
      </c>
      <c r="S3234" s="15">
        <f t="shared" si="257"/>
        <v>42463.81385416667</v>
      </c>
      <c r="T3234" s="15">
        <f t="shared" si="258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>
        <f t="shared" si="256"/>
        <v>97.38</v>
      </c>
      <c r="Q3235" s="10" t="s">
        <v>8315</v>
      </c>
      <c r="R3235" t="s">
        <v>8316</v>
      </c>
      <c r="S3235" s="15">
        <f t="shared" si="257"/>
        <v>42766.805034722223</v>
      </c>
      <c r="T3235" s="15">
        <f t="shared" si="258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5"/>
        <v>100</v>
      </c>
      <c r="P3236">
        <f t="shared" si="256"/>
        <v>34.92</v>
      </c>
      <c r="Q3236" s="10" t="s">
        <v>8315</v>
      </c>
      <c r="R3236" t="s">
        <v>8316</v>
      </c>
      <c r="S3236" s="15">
        <f t="shared" si="257"/>
        <v>42734.789444444439</v>
      </c>
      <c r="T3236" s="15">
        <f t="shared" si="258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>
        <f t="shared" si="256"/>
        <v>85.53</v>
      </c>
      <c r="Q3237" s="10" t="s">
        <v>8315</v>
      </c>
      <c r="R3237" t="s">
        <v>8316</v>
      </c>
      <c r="S3237" s="15">
        <f t="shared" si="257"/>
        <v>42522.347812499997</v>
      </c>
      <c r="T3237" s="15">
        <f t="shared" si="258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>
        <f t="shared" si="256"/>
        <v>182.91</v>
      </c>
      <c r="Q3238" s="10" t="s">
        <v>8315</v>
      </c>
      <c r="R3238" t="s">
        <v>8316</v>
      </c>
      <c r="S3238" s="15">
        <f t="shared" si="257"/>
        <v>42702.917048611111</v>
      </c>
      <c r="T3238" s="15">
        <f t="shared" si="258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>
        <f t="shared" si="256"/>
        <v>131.13999999999999</v>
      </c>
      <c r="Q3239" s="10" t="s">
        <v>8315</v>
      </c>
      <c r="R3239" t="s">
        <v>8316</v>
      </c>
      <c r="S3239" s="15">
        <f t="shared" si="257"/>
        <v>42252.474351851852</v>
      </c>
      <c r="T3239" s="15">
        <f t="shared" si="258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5"/>
        <v>112</v>
      </c>
      <c r="P3240">
        <f t="shared" si="256"/>
        <v>39.81</v>
      </c>
      <c r="Q3240" s="10" t="s">
        <v>8315</v>
      </c>
      <c r="R3240" t="s">
        <v>8316</v>
      </c>
      <c r="S3240" s="15">
        <f t="shared" si="257"/>
        <v>42156.510393518518</v>
      </c>
      <c r="T3240" s="15">
        <f t="shared" si="258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5"/>
        <v>106</v>
      </c>
      <c r="P3241">
        <f t="shared" si="256"/>
        <v>59.7</v>
      </c>
      <c r="Q3241" s="10" t="s">
        <v>8315</v>
      </c>
      <c r="R3241" t="s">
        <v>8316</v>
      </c>
      <c r="S3241" s="15">
        <f t="shared" si="257"/>
        <v>42278.089039351849</v>
      </c>
      <c r="T3241" s="15">
        <f t="shared" si="258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5"/>
        <v>101</v>
      </c>
      <c r="P3242">
        <f t="shared" si="256"/>
        <v>88.74</v>
      </c>
      <c r="Q3242" s="10" t="s">
        <v>8315</v>
      </c>
      <c r="R3242" t="s">
        <v>8316</v>
      </c>
      <c r="S3242" s="15">
        <f t="shared" si="257"/>
        <v>42754.693842592591</v>
      </c>
      <c r="T3242" s="15">
        <f t="shared" si="258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>
        <f t="shared" si="256"/>
        <v>58.69</v>
      </c>
      <c r="Q3243" s="10" t="s">
        <v>8315</v>
      </c>
      <c r="R3243" t="s">
        <v>8316</v>
      </c>
      <c r="S3243" s="15">
        <f t="shared" si="257"/>
        <v>41893.324884259258</v>
      </c>
      <c r="T3243" s="15">
        <f t="shared" si="258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>
        <f t="shared" si="256"/>
        <v>69.569999999999993</v>
      </c>
      <c r="Q3244" s="10" t="s">
        <v>8315</v>
      </c>
      <c r="R3244" t="s">
        <v>8316</v>
      </c>
      <c r="S3244" s="15">
        <f t="shared" si="257"/>
        <v>41871.755694444444</v>
      </c>
      <c r="T3244" s="15">
        <f t="shared" si="258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6"/>
        <v>115.87</v>
      </c>
      <c r="Q3245" s="10" t="s">
        <v>8315</v>
      </c>
      <c r="R3245" t="s">
        <v>8316</v>
      </c>
      <c r="S3245" s="15">
        <f t="shared" si="257"/>
        <v>42262.096782407403</v>
      </c>
      <c r="T3245" s="15">
        <f t="shared" si="258"/>
        <v>42286</v>
      </c>
      <c r="U3245">
        <f t="shared" si="254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>
        <f t="shared" si="256"/>
        <v>23.87</v>
      </c>
      <c r="Q3246" s="10" t="s">
        <v>8315</v>
      </c>
      <c r="R3246" t="s">
        <v>8316</v>
      </c>
      <c r="S3246" s="15">
        <f t="shared" si="257"/>
        <v>42675.694236111114</v>
      </c>
      <c r="T3246" s="15">
        <f t="shared" si="258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6"/>
        <v>81.13</v>
      </c>
      <c r="Q3247" s="10" t="s">
        <v>8315</v>
      </c>
      <c r="R3247" t="s">
        <v>8316</v>
      </c>
      <c r="S3247" s="15">
        <f t="shared" si="257"/>
        <v>42135.60020833333</v>
      </c>
      <c r="T3247" s="15">
        <f t="shared" si="258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6"/>
        <v>57.63</v>
      </c>
      <c r="Q3248" s="10" t="s">
        <v>8315</v>
      </c>
      <c r="R3248" t="s">
        <v>8316</v>
      </c>
      <c r="S3248" s="15">
        <f t="shared" si="257"/>
        <v>42230.472222222219</v>
      </c>
      <c r="T3248" s="15">
        <f t="shared" si="258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>
        <f t="shared" si="256"/>
        <v>46.43</v>
      </c>
      <c r="Q3249" s="10" t="s">
        <v>8315</v>
      </c>
      <c r="R3249" t="s">
        <v>8316</v>
      </c>
      <c r="S3249" s="15">
        <f t="shared" si="257"/>
        <v>42167.434166666666</v>
      </c>
      <c r="T3249" s="15">
        <f t="shared" si="258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6"/>
        <v>60.48</v>
      </c>
      <c r="Q3250" s="10" t="s">
        <v>8315</v>
      </c>
      <c r="R3250" t="s">
        <v>8316</v>
      </c>
      <c r="S3250" s="15">
        <f t="shared" si="257"/>
        <v>42068.888391203705</v>
      </c>
      <c r="T3250" s="15">
        <f t="shared" si="258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6"/>
        <v>65.58</v>
      </c>
      <c r="Q3251" s="10" t="s">
        <v>8315</v>
      </c>
      <c r="R3251" t="s">
        <v>8316</v>
      </c>
      <c r="S3251" s="15">
        <f t="shared" si="257"/>
        <v>42145.746689814812</v>
      </c>
      <c r="T3251" s="15">
        <f t="shared" si="258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6"/>
        <v>119.19</v>
      </c>
      <c r="Q3252" s="10" t="s">
        <v>8315</v>
      </c>
      <c r="R3252" t="s">
        <v>8316</v>
      </c>
      <c r="S3252" s="15">
        <f t="shared" si="257"/>
        <v>41918.742175925923</v>
      </c>
      <c r="T3252" s="15">
        <f t="shared" si="258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6"/>
        <v>83.05</v>
      </c>
      <c r="Q3253" s="10" t="s">
        <v>8315</v>
      </c>
      <c r="R3253" t="s">
        <v>8316</v>
      </c>
      <c r="S3253" s="15">
        <f t="shared" si="257"/>
        <v>42146.731087962966</v>
      </c>
      <c r="T3253" s="15">
        <f t="shared" si="258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>
        <f t="shared" si="256"/>
        <v>57.52</v>
      </c>
      <c r="Q3254" s="10" t="s">
        <v>8315</v>
      </c>
      <c r="R3254" t="s">
        <v>8316</v>
      </c>
      <c r="S3254" s="15">
        <f t="shared" si="257"/>
        <v>42590.472685185188</v>
      </c>
      <c r="T3254" s="15">
        <f t="shared" si="258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6"/>
        <v>177.09</v>
      </c>
      <c r="Q3255" s="10" t="s">
        <v>8315</v>
      </c>
      <c r="R3255" t="s">
        <v>8316</v>
      </c>
      <c r="S3255" s="15">
        <f t="shared" si="257"/>
        <v>42602.576712962968</v>
      </c>
      <c r="T3255" s="15">
        <f t="shared" si="258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>
        <f t="shared" si="256"/>
        <v>70.77</v>
      </c>
      <c r="Q3256" s="10" t="s">
        <v>8315</v>
      </c>
      <c r="R3256" t="s">
        <v>8316</v>
      </c>
      <c r="S3256" s="15">
        <f t="shared" si="257"/>
        <v>42059.085752314815</v>
      </c>
      <c r="T3256" s="15">
        <f t="shared" si="258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>
        <f t="shared" si="256"/>
        <v>29.17</v>
      </c>
      <c r="Q3257" s="10" t="s">
        <v>8315</v>
      </c>
      <c r="R3257" t="s">
        <v>8316</v>
      </c>
      <c r="S3257" s="15">
        <f t="shared" si="257"/>
        <v>41889.768229166664</v>
      </c>
      <c r="T3257" s="15">
        <f t="shared" si="258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6"/>
        <v>72.760000000000005</v>
      </c>
      <c r="Q3258" s="10" t="s">
        <v>8315</v>
      </c>
      <c r="R3258" t="s">
        <v>8316</v>
      </c>
      <c r="S3258" s="15">
        <f t="shared" si="257"/>
        <v>42144.573807870373</v>
      </c>
      <c r="T3258" s="15">
        <f t="shared" si="258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6"/>
        <v>51.85</v>
      </c>
      <c r="Q3259" s="10" t="s">
        <v>8315</v>
      </c>
      <c r="R3259" t="s">
        <v>8316</v>
      </c>
      <c r="S3259" s="15">
        <f t="shared" si="257"/>
        <v>42758.559629629628</v>
      </c>
      <c r="T3259" s="15">
        <f t="shared" si="258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s="10" t="s">
        <v>8315</v>
      </c>
      <c r="R3260" t="s">
        <v>8316</v>
      </c>
      <c r="S3260" s="15">
        <f t="shared" si="257"/>
        <v>41982.887280092589</v>
      </c>
      <c r="T3260" s="15">
        <f t="shared" si="258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s="10" t="s">
        <v>8315</v>
      </c>
      <c r="R3261" t="s">
        <v>8316</v>
      </c>
      <c r="S3261" s="15">
        <f t="shared" si="257"/>
        <v>42614.760937500003</v>
      </c>
      <c r="T3261" s="15">
        <f t="shared" si="258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s="10" t="s">
        <v>8315</v>
      </c>
      <c r="R3262" t="s">
        <v>8316</v>
      </c>
      <c r="S3262" s="15">
        <f t="shared" si="257"/>
        <v>42303.672662037032</v>
      </c>
      <c r="T3262" s="15">
        <f t="shared" si="258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s="10" t="s">
        <v>8315</v>
      </c>
      <c r="R3263" t="s">
        <v>8316</v>
      </c>
      <c r="S3263" s="15">
        <f t="shared" si="257"/>
        <v>42171.725416666668</v>
      </c>
      <c r="T3263" s="15">
        <f t="shared" si="258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s="10" t="s">
        <v>8315</v>
      </c>
      <c r="R3264" t="s">
        <v>8316</v>
      </c>
      <c r="S3264" s="15">
        <f t="shared" si="257"/>
        <v>41964.315532407403</v>
      </c>
      <c r="T3264" s="15">
        <f t="shared" si="258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s="10" t="s">
        <v>8315</v>
      </c>
      <c r="R3265" t="s">
        <v>8316</v>
      </c>
      <c r="S3265" s="15">
        <f t="shared" si="257"/>
        <v>42284.516064814816</v>
      </c>
      <c r="T3265" s="15">
        <f t="shared" si="258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6"/>
        <v>52.55</v>
      </c>
      <c r="Q3266" s="10" t="s">
        <v>8315</v>
      </c>
      <c r="R3266" t="s">
        <v>8316</v>
      </c>
      <c r="S3266" s="15">
        <f t="shared" si="257"/>
        <v>42016.800208333334</v>
      </c>
      <c r="T3266" s="15">
        <f t="shared" si="258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ref="O3293:O3356" si="260">ROUND(E3293/D3293*100,0)</f>
        <v>114</v>
      </c>
      <c r="P3293">
        <f t="shared" ref="P3293:P3356" si="261">IFERROR(ROUND(E3293/L3293,2),0)</f>
        <v>40.71</v>
      </c>
      <c r="Q3293" s="10" t="s">
        <v>8315</v>
      </c>
      <c r="R3293" t="s">
        <v>8316</v>
      </c>
      <c r="S3293" s="15">
        <f t="shared" ref="S3293:S3356" si="262">(((J3293/60)/60)/24)+DATE(1970,1,1)</f>
        <v>42232.702546296292</v>
      </c>
      <c r="T3293" s="15">
        <f t="shared" ref="T3293:T3356" si="263">(((I3293/60)/60)/24)+DATE(1970,1,1)</f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0"/>
        <v>286</v>
      </c>
      <c r="P3294">
        <f t="shared" si="261"/>
        <v>19.27</v>
      </c>
      <c r="Q3294" s="10" t="s">
        <v>8315</v>
      </c>
      <c r="R3294" t="s">
        <v>8316</v>
      </c>
      <c r="S3294" s="15">
        <f t="shared" si="262"/>
        <v>42282.770231481481</v>
      </c>
      <c r="T3294" s="15">
        <f t="shared" si="263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>
        <f t="shared" si="261"/>
        <v>84.29</v>
      </c>
      <c r="Q3295" s="10" t="s">
        <v>8315</v>
      </c>
      <c r="R3295" t="s">
        <v>8316</v>
      </c>
      <c r="S3295" s="15">
        <f t="shared" si="262"/>
        <v>42768.425370370373</v>
      </c>
      <c r="T3295" s="15">
        <f t="shared" si="263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0"/>
        <v>118</v>
      </c>
      <c r="P3296">
        <f t="shared" si="261"/>
        <v>29.58</v>
      </c>
      <c r="Q3296" s="10" t="s">
        <v>8315</v>
      </c>
      <c r="R3296" t="s">
        <v>8316</v>
      </c>
      <c r="S3296" s="15">
        <f t="shared" si="262"/>
        <v>42141.541134259256</v>
      </c>
      <c r="T3296" s="15">
        <f t="shared" si="263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0"/>
        <v>103</v>
      </c>
      <c r="P3297">
        <f t="shared" si="261"/>
        <v>26.67</v>
      </c>
      <c r="Q3297" s="10" t="s">
        <v>8315</v>
      </c>
      <c r="R3297" t="s">
        <v>8316</v>
      </c>
      <c r="S3297" s="15">
        <f t="shared" si="262"/>
        <v>42609.442465277782</v>
      </c>
      <c r="T3297" s="15">
        <f t="shared" si="263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0"/>
        <v>144</v>
      </c>
      <c r="P3298">
        <f t="shared" si="261"/>
        <v>45.98</v>
      </c>
      <c r="Q3298" s="10" t="s">
        <v>8315</v>
      </c>
      <c r="R3298" t="s">
        <v>8316</v>
      </c>
      <c r="S3298" s="15">
        <f t="shared" si="262"/>
        <v>42309.756620370375</v>
      </c>
      <c r="T3298" s="15">
        <f t="shared" si="263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0"/>
        <v>100</v>
      </c>
      <c r="P3299">
        <f t="shared" si="261"/>
        <v>125.09</v>
      </c>
      <c r="Q3299" s="10" t="s">
        <v>8315</v>
      </c>
      <c r="R3299" t="s">
        <v>8316</v>
      </c>
      <c r="S3299" s="15">
        <f t="shared" si="262"/>
        <v>42193.771481481483</v>
      </c>
      <c r="T3299" s="15">
        <f t="shared" si="263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>
        <f t="shared" si="261"/>
        <v>141.29</v>
      </c>
      <c r="Q3300" s="10" t="s">
        <v>8315</v>
      </c>
      <c r="R3300" t="s">
        <v>8316</v>
      </c>
      <c r="S3300" s="15">
        <f t="shared" si="262"/>
        <v>42239.957962962959</v>
      </c>
      <c r="T3300" s="15">
        <f t="shared" si="263"/>
        <v>42260</v>
      </c>
      <c r="U3300">
        <f t="shared" si="259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>
        <f t="shared" si="261"/>
        <v>55.33</v>
      </c>
      <c r="Q3301" s="10" t="s">
        <v>8315</v>
      </c>
      <c r="R3301" t="s">
        <v>8316</v>
      </c>
      <c r="S3301" s="15">
        <f t="shared" si="262"/>
        <v>42261.917395833334</v>
      </c>
      <c r="T3301" s="15">
        <f t="shared" si="263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>
        <f t="shared" si="261"/>
        <v>46.42</v>
      </c>
      <c r="Q3302" s="10" t="s">
        <v>8315</v>
      </c>
      <c r="R3302" t="s">
        <v>8316</v>
      </c>
      <c r="S3302" s="15">
        <f t="shared" si="262"/>
        <v>42102.743773148148</v>
      </c>
      <c r="T3302" s="15">
        <f t="shared" si="263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>
        <f t="shared" si="261"/>
        <v>57.2</v>
      </c>
      <c r="Q3303" s="10" t="s">
        <v>8315</v>
      </c>
      <c r="R3303" t="s">
        <v>8316</v>
      </c>
      <c r="S3303" s="15">
        <f t="shared" si="262"/>
        <v>42538.73583333334</v>
      </c>
      <c r="T3303" s="15">
        <f t="shared" si="263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>
        <f t="shared" si="261"/>
        <v>173.7</v>
      </c>
      <c r="Q3304" s="10" t="s">
        <v>8315</v>
      </c>
      <c r="R3304" t="s">
        <v>8316</v>
      </c>
      <c r="S3304" s="15">
        <f t="shared" si="262"/>
        <v>42681.35157407407</v>
      </c>
      <c r="T3304" s="15">
        <f t="shared" si="263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>
        <f t="shared" si="261"/>
        <v>59.6</v>
      </c>
      <c r="Q3305" s="10" t="s">
        <v>8315</v>
      </c>
      <c r="R3305" t="s">
        <v>8316</v>
      </c>
      <c r="S3305" s="15">
        <f t="shared" si="262"/>
        <v>42056.65143518518</v>
      </c>
      <c r="T3305" s="15">
        <f t="shared" si="263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>
        <f t="shared" si="261"/>
        <v>89.59</v>
      </c>
      <c r="Q3306" s="10" t="s">
        <v>8315</v>
      </c>
      <c r="R3306" t="s">
        <v>8316</v>
      </c>
      <c r="S3306" s="15">
        <f t="shared" si="262"/>
        <v>42696.624444444446</v>
      </c>
      <c r="T3306" s="15">
        <f t="shared" si="263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>
        <f t="shared" si="261"/>
        <v>204.05</v>
      </c>
      <c r="Q3307" s="10" t="s">
        <v>8315</v>
      </c>
      <c r="R3307" t="s">
        <v>8316</v>
      </c>
      <c r="S3307" s="15">
        <f t="shared" si="262"/>
        <v>42186.855879629627</v>
      </c>
      <c r="T3307" s="15">
        <f t="shared" si="263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>
        <f t="shared" si="261"/>
        <v>48.7</v>
      </c>
      <c r="Q3308" s="10" t="s">
        <v>8315</v>
      </c>
      <c r="R3308" t="s">
        <v>8316</v>
      </c>
      <c r="S3308" s="15">
        <f t="shared" si="262"/>
        <v>42493.219236111108</v>
      </c>
      <c r="T3308" s="15">
        <f t="shared" si="263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61"/>
        <v>53.34</v>
      </c>
      <c r="Q3309" s="10" t="s">
        <v>8315</v>
      </c>
      <c r="R3309" t="s">
        <v>8316</v>
      </c>
      <c r="S3309" s="15">
        <f t="shared" si="262"/>
        <v>42475.057164351849</v>
      </c>
      <c r="T3309" s="15">
        <f t="shared" si="263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61"/>
        <v>75.09</v>
      </c>
      <c r="Q3310" s="10" t="s">
        <v>8315</v>
      </c>
      <c r="R3310" t="s">
        <v>8316</v>
      </c>
      <c r="S3310" s="15">
        <f t="shared" si="262"/>
        <v>42452.876909722225</v>
      </c>
      <c r="T3310" s="15">
        <f t="shared" si="263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>
        <f t="shared" si="261"/>
        <v>18</v>
      </c>
      <c r="Q3311" s="10" t="s">
        <v>8315</v>
      </c>
      <c r="R3311" t="s">
        <v>8316</v>
      </c>
      <c r="S3311" s="15">
        <f t="shared" si="262"/>
        <v>42628.650208333333</v>
      </c>
      <c r="T3311" s="15">
        <f t="shared" si="263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61"/>
        <v>209.84</v>
      </c>
      <c r="Q3312" s="10" t="s">
        <v>8315</v>
      </c>
      <c r="R3312" t="s">
        <v>8316</v>
      </c>
      <c r="S3312" s="15">
        <f t="shared" si="262"/>
        <v>42253.928530092591</v>
      </c>
      <c r="T3312" s="15">
        <f t="shared" si="263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61"/>
        <v>61.02</v>
      </c>
      <c r="Q3313" s="10" t="s">
        <v>8315</v>
      </c>
      <c r="R3313" t="s">
        <v>8316</v>
      </c>
      <c r="S3313" s="15">
        <f t="shared" si="262"/>
        <v>42264.29178240741</v>
      </c>
      <c r="T3313" s="15">
        <f t="shared" si="263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61"/>
        <v>61</v>
      </c>
      <c r="Q3314" s="10" t="s">
        <v>8315</v>
      </c>
      <c r="R3314" t="s">
        <v>8316</v>
      </c>
      <c r="S3314" s="15">
        <f t="shared" si="262"/>
        <v>42664.809560185182</v>
      </c>
      <c r="T3314" s="15">
        <f t="shared" si="263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61"/>
        <v>80.03</v>
      </c>
      <c r="Q3315" s="10" t="s">
        <v>8315</v>
      </c>
      <c r="R3315" t="s">
        <v>8316</v>
      </c>
      <c r="S3315" s="15">
        <f t="shared" si="262"/>
        <v>42382.244409722218</v>
      </c>
      <c r="T3315" s="15">
        <f t="shared" si="263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>
        <f t="shared" si="261"/>
        <v>29.07</v>
      </c>
      <c r="Q3316" s="10" t="s">
        <v>8315</v>
      </c>
      <c r="R3316" t="s">
        <v>8316</v>
      </c>
      <c r="S3316" s="15">
        <f t="shared" si="262"/>
        <v>42105.267488425925</v>
      </c>
      <c r="T3316" s="15">
        <f t="shared" si="263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>
        <f t="shared" si="261"/>
        <v>49.44</v>
      </c>
      <c r="Q3317" s="10" t="s">
        <v>8315</v>
      </c>
      <c r="R3317" t="s">
        <v>8316</v>
      </c>
      <c r="S3317" s="15">
        <f t="shared" si="262"/>
        <v>42466.303715277783</v>
      </c>
      <c r="T3317" s="15">
        <f t="shared" si="263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61"/>
        <v>93.98</v>
      </c>
      <c r="Q3318" s="10" t="s">
        <v>8315</v>
      </c>
      <c r="R3318" t="s">
        <v>8316</v>
      </c>
      <c r="S3318" s="15">
        <f t="shared" si="262"/>
        <v>41826.871238425927</v>
      </c>
      <c r="T3318" s="15">
        <f t="shared" si="263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61"/>
        <v>61.94</v>
      </c>
      <c r="Q3319" s="10" t="s">
        <v>8315</v>
      </c>
      <c r="R3319" t="s">
        <v>8316</v>
      </c>
      <c r="S3319" s="15">
        <f t="shared" si="262"/>
        <v>42499.039629629624</v>
      </c>
      <c r="T3319" s="15">
        <f t="shared" si="263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61"/>
        <v>78.5</v>
      </c>
      <c r="Q3320" s="10" t="s">
        <v>8315</v>
      </c>
      <c r="R3320" t="s">
        <v>8316</v>
      </c>
      <c r="S3320" s="15">
        <f t="shared" si="262"/>
        <v>42431.302002314813</v>
      </c>
      <c r="T3320" s="15">
        <f t="shared" si="263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>
        <f t="shared" si="261"/>
        <v>33.75</v>
      </c>
      <c r="Q3321" s="10" t="s">
        <v>8315</v>
      </c>
      <c r="R3321" t="s">
        <v>8316</v>
      </c>
      <c r="S3321" s="15">
        <f t="shared" si="262"/>
        <v>41990.585486111115</v>
      </c>
      <c r="T3321" s="15">
        <f t="shared" si="263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61"/>
        <v>66.45</v>
      </c>
      <c r="Q3322" s="10" t="s">
        <v>8315</v>
      </c>
      <c r="R3322" t="s">
        <v>8316</v>
      </c>
      <c r="S3322" s="15">
        <f t="shared" si="262"/>
        <v>42513.045798611114</v>
      </c>
      <c r="T3322" s="15">
        <f t="shared" si="263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61"/>
        <v>35.799999999999997</v>
      </c>
      <c r="Q3323" s="10" t="s">
        <v>8315</v>
      </c>
      <c r="R3323" t="s">
        <v>8316</v>
      </c>
      <c r="S3323" s="15">
        <f t="shared" si="262"/>
        <v>41914.100289351853</v>
      </c>
      <c r="T3323" s="15">
        <f t="shared" si="263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61"/>
        <v>145.65</v>
      </c>
      <c r="Q3324" s="10" t="s">
        <v>8315</v>
      </c>
      <c r="R3324" t="s">
        <v>8316</v>
      </c>
      <c r="S3324" s="15">
        <f t="shared" si="262"/>
        <v>42521.010370370372</v>
      </c>
      <c r="T3324" s="15">
        <f t="shared" si="263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61"/>
        <v>25.69</v>
      </c>
      <c r="Q3325" s="10" t="s">
        <v>8315</v>
      </c>
      <c r="R3325" t="s">
        <v>8316</v>
      </c>
      <c r="S3325" s="15">
        <f t="shared" si="262"/>
        <v>42608.36583333333</v>
      </c>
      <c r="T3325" s="15">
        <f t="shared" si="263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s="10" t="s">
        <v>8315</v>
      </c>
      <c r="R3326" t="s">
        <v>8316</v>
      </c>
      <c r="S3326" s="15">
        <f t="shared" si="262"/>
        <v>42512.58321759259</v>
      </c>
      <c r="T3326" s="15">
        <f t="shared" si="263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61"/>
        <v>30</v>
      </c>
      <c r="Q3327" s="10" t="s">
        <v>8315</v>
      </c>
      <c r="R3327" t="s">
        <v>8316</v>
      </c>
      <c r="S3327" s="15">
        <f t="shared" si="262"/>
        <v>42064.785613425927</v>
      </c>
      <c r="T3327" s="15">
        <f t="shared" si="263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61"/>
        <v>142.28</v>
      </c>
      <c r="Q3328" s="10" t="s">
        <v>8315</v>
      </c>
      <c r="R3328" t="s">
        <v>8316</v>
      </c>
      <c r="S3328" s="15">
        <f t="shared" si="262"/>
        <v>42041.714178240742</v>
      </c>
      <c r="T3328" s="15">
        <f t="shared" si="263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61"/>
        <v>24.55</v>
      </c>
      <c r="Q3329" s="10" t="s">
        <v>8315</v>
      </c>
      <c r="R3329" t="s">
        <v>8316</v>
      </c>
      <c r="S3329" s="15">
        <f t="shared" si="262"/>
        <v>42468.374606481477</v>
      </c>
      <c r="T3329" s="15">
        <f t="shared" si="263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61"/>
        <v>292.77999999999997</v>
      </c>
      <c r="Q3330" s="10" t="s">
        <v>8315</v>
      </c>
      <c r="R3330" t="s">
        <v>8316</v>
      </c>
      <c r="S3330" s="15">
        <f t="shared" si="262"/>
        <v>41822.57503472222</v>
      </c>
      <c r="T3330" s="15">
        <f t="shared" si="263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ref="O3357:O3420" si="265">ROUND(E3357/D3357*100,0)</f>
        <v>126</v>
      </c>
      <c r="P3357">
        <f t="shared" ref="P3357:P3420" si="266">IFERROR(ROUND(E3357/L3357,2),0)</f>
        <v>147.33000000000001</v>
      </c>
      <c r="Q3357" s="10" t="s">
        <v>8315</v>
      </c>
      <c r="R3357" t="s">
        <v>8316</v>
      </c>
      <c r="S3357" s="15">
        <f t="shared" ref="S3357:S3420" si="267">(((J3357/60)/60)/24)+DATE(1970,1,1)</f>
        <v>42489.619525462964</v>
      </c>
      <c r="T3357" s="15">
        <f t="shared" ref="T3357:T3420" si="268">(((I3357/60)/60)/24)+DATE(1970,1,1)</f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5"/>
        <v>101</v>
      </c>
      <c r="P3358">
        <f t="shared" si="266"/>
        <v>56.33</v>
      </c>
      <c r="Q3358" s="10" t="s">
        <v>8315</v>
      </c>
      <c r="R3358" t="s">
        <v>8316</v>
      </c>
      <c r="S3358" s="15">
        <f t="shared" si="267"/>
        <v>42536.815648148149</v>
      </c>
      <c r="T3358" s="15">
        <f t="shared" si="268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5"/>
        <v>101</v>
      </c>
      <c r="P3359">
        <f t="shared" si="266"/>
        <v>96.19</v>
      </c>
      <c r="Q3359" s="10" t="s">
        <v>8315</v>
      </c>
      <c r="R3359" t="s">
        <v>8316</v>
      </c>
      <c r="S3359" s="15">
        <f t="shared" si="267"/>
        <v>41822.417939814812</v>
      </c>
      <c r="T3359" s="15">
        <f t="shared" si="268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>
        <f t="shared" si="266"/>
        <v>63.57</v>
      </c>
      <c r="Q3360" s="10" t="s">
        <v>8315</v>
      </c>
      <c r="R3360" t="s">
        <v>8316</v>
      </c>
      <c r="S3360" s="15">
        <f t="shared" si="267"/>
        <v>41932.311099537037</v>
      </c>
      <c r="T3360" s="15">
        <f t="shared" si="268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>
        <f t="shared" si="266"/>
        <v>184.78</v>
      </c>
      <c r="Q3361" s="10" t="s">
        <v>8315</v>
      </c>
      <c r="R3361" t="s">
        <v>8316</v>
      </c>
      <c r="S3361" s="15">
        <f t="shared" si="267"/>
        <v>42746.057106481487</v>
      </c>
      <c r="T3361" s="15">
        <f t="shared" si="268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>
        <f t="shared" si="266"/>
        <v>126.72</v>
      </c>
      <c r="Q3362" s="10" t="s">
        <v>8315</v>
      </c>
      <c r="R3362" t="s">
        <v>8316</v>
      </c>
      <c r="S3362" s="15">
        <f t="shared" si="267"/>
        <v>42697.082673611112</v>
      </c>
      <c r="T3362" s="15">
        <f t="shared" si="268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>
        <f t="shared" si="266"/>
        <v>83.43</v>
      </c>
      <c r="Q3363" s="10" t="s">
        <v>8315</v>
      </c>
      <c r="R3363" t="s">
        <v>8316</v>
      </c>
      <c r="S3363" s="15">
        <f t="shared" si="267"/>
        <v>41866.025347222225</v>
      </c>
      <c r="T3363" s="15">
        <f t="shared" si="268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>
        <f t="shared" si="266"/>
        <v>54.5</v>
      </c>
      <c r="Q3364" s="10" t="s">
        <v>8315</v>
      </c>
      <c r="R3364" t="s">
        <v>8316</v>
      </c>
      <c r="S3364" s="15">
        <f t="shared" si="267"/>
        <v>42056.091631944444</v>
      </c>
      <c r="T3364" s="15">
        <f t="shared" si="268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>
        <f t="shared" si="266"/>
        <v>302.31</v>
      </c>
      <c r="Q3365" s="10" t="s">
        <v>8315</v>
      </c>
      <c r="R3365" t="s">
        <v>8316</v>
      </c>
      <c r="S3365" s="15">
        <f t="shared" si="267"/>
        <v>41851.771354166667</v>
      </c>
      <c r="T3365" s="15">
        <f t="shared" si="268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5"/>
        <v>106</v>
      </c>
      <c r="P3366">
        <f t="shared" si="266"/>
        <v>44.14</v>
      </c>
      <c r="Q3366" s="10" t="s">
        <v>8315</v>
      </c>
      <c r="R3366" t="s">
        <v>8316</v>
      </c>
      <c r="S3366" s="15">
        <f t="shared" si="267"/>
        <v>42422.977418981478</v>
      </c>
      <c r="T3366" s="15">
        <f t="shared" si="268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>
        <f t="shared" si="266"/>
        <v>866.67</v>
      </c>
      <c r="Q3367" s="10" t="s">
        <v>8315</v>
      </c>
      <c r="R3367" t="s">
        <v>8316</v>
      </c>
      <c r="S3367" s="15">
        <f t="shared" si="267"/>
        <v>42321.101759259262</v>
      </c>
      <c r="T3367" s="15">
        <f t="shared" si="268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>
        <f t="shared" si="266"/>
        <v>61.39</v>
      </c>
      <c r="Q3368" s="10" t="s">
        <v>8315</v>
      </c>
      <c r="R3368" t="s">
        <v>8316</v>
      </c>
      <c r="S3368" s="15">
        <f t="shared" si="267"/>
        <v>42107.067557870367</v>
      </c>
      <c r="T3368" s="15">
        <f t="shared" si="268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5"/>
        <v>119</v>
      </c>
      <c r="P3369">
        <f t="shared" si="266"/>
        <v>29.67</v>
      </c>
      <c r="Q3369" s="10" t="s">
        <v>8315</v>
      </c>
      <c r="R3369" t="s">
        <v>8316</v>
      </c>
      <c r="S3369" s="15">
        <f t="shared" si="267"/>
        <v>42192.933958333335</v>
      </c>
      <c r="T3369" s="15">
        <f t="shared" si="268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>
        <f t="shared" si="266"/>
        <v>45.48</v>
      </c>
      <c r="Q3370" s="10" t="s">
        <v>8315</v>
      </c>
      <c r="R3370" t="s">
        <v>8316</v>
      </c>
      <c r="S3370" s="15">
        <f t="shared" si="267"/>
        <v>41969.199756944443</v>
      </c>
      <c r="T3370" s="15">
        <f t="shared" si="268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>
        <f t="shared" si="266"/>
        <v>96.2</v>
      </c>
      <c r="Q3371" s="10" t="s">
        <v>8315</v>
      </c>
      <c r="R3371" t="s">
        <v>8316</v>
      </c>
      <c r="S3371" s="15">
        <f t="shared" si="267"/>
        <v>42690.041435185187</v>
      </c>
      <c r="T3371" s="15">
        <f t="shared" si="268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>
        <f t="shared" si="266"/>
        <v>67.92</v>
      </c>
      <c r="Q3372" s="10" t="s">
        <v>8315</v>
      </c>
      <c r="R3372" t="s">
        <v>8316</v>
      </c>
      <c r="S3372" s="15">
        <f t="shared" si="267"/>
        <v>42690.334317129629</v>
      </c>
      <c r="T3372" s="15">
        <f t="shared" si="268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6"/>
        <v>30.78</v>
      </c>
      <c r="Q3373" s="10" t="s">
        <v>8315</v>
      </c>
      <c r="R3373" t="s">
        <v>8316</v>
      </c>
      <c r="S3373" s="15">
        <f t="shared" si="267"/>
        <v>42312.874594907407</v>
      </c>
      <c r="T3373" s="15">
        <f t="shared" si="268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6"/>
        <v>38.33</v>
      </c>
      <c r="Q3374" s="10" t="s">
        <v>8315</v>
      </c>
      <c r="R3374" t="s">
        <v>8316</v>
      </c>
      <c r="S3374" s="15">
        <f t="shared" si="267"/>
        <v>41855.548101851848</v>
      </c>
      <c r="T3374" s="15">
        <f t="shared" si="268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>
        <f t="shared" si="266"/>
        <v>66.83</v>
      </c>
      <c r="Q3375" s="10" t="s">
        <v>8315</v>
      </c>
      <c r="R3375" t="s">
        <v>8316</v>
      </c>
      <c r="S3375" s="15">
        <f t="shared" si="267"/>
        <v>42179.854629629626</v>
      </c>
      <c r="T3375" s="15">
        <f t="shared" si="268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6"/>
        <v>71.73</v>
      </c>
      <c r="Q3376" s="10" t="s">
        <v>8315</v>
      </c>
      <c r="R3376" t="s">
        <v>8316</v>
      </c>
      <c r="S3376" s="15">
        <f t="shared" si="267"/>
        <v>42275.731666666667</v>
      </c>
      <c r="T3376" s="15">
        <f t="shared" si="268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>
        <f t="shared" si="266"/>
        <v>176.47</v>
      </c>
      <c r="Q3377" s="10" t="s">
        <v>8315</v>
      </c>
      <c r="R3377" t="s">
        <v>8316</v>
      </c>
      <c r="S3377" s="15">
        <f t="shared" si="267"/>
        <v>41765.610798611109</v>
      </c>
      <c r="T3377" s="15">
        <f t="shared" si="268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6"/>
        <v>421.11</v>
      </c>
      <c r="Q3378" s="10" t="s">
        <v>8315</v>
      </c>
      <c r="R3378" t="s">
        <v>8316</v>
      </c>
      <c r="S3378" s="15">
        <f t="shared" si="267"/>
        <v>42059.701319444444</v>
      </c>
      <c r="T3378" s="15">
        <f t="shared" si="268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>
        <f t="shared" si="266"/>
        <v>104.99</v>
      </c>
      <c r="Q3379" s="10" t="s">
        <v>8315</v>
      </c>
      <c r="R3379" t="s">
        <v>8316</v>
      </c>
      <c r="S3379" s="15">
        <f t="shared" si="267"/>
        <v>42053.732627314821</v>
      </c>
      <c r="T3379" s="15">
        <f t="shared" si="268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>
        <f t="shared" si="266"/>
        <v>28.19</v>
      </c>
      <c r="Q3380" s="10" t="s">
        <v>8315</v>
      </c>
      <c r="R3380" t="s">
        <v>8316</v>
      </c>
      <c r="S3380" s="15">
        <f t="shared" si="267"/>
        <v>41858.355393518519</v>
      </c>
      <c r="T3380" s="15">
        <f t="shared" si="268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>
        <f t="shared" si="266"/>
        <v>54.55</v>
      </c>
      <c r="Q3381" s="10" t="s">
        <v>8315</v>
      </c>
      <c r="R3381" t="s">
        <v>8316</v>
      </c>
      <c r="S3381" s="15">
        <f t="shared" si="267"/>
        <v>42225.513888888891</v>
      </c>
      <c r="T3381" s="15">
        <f t="shared" si="268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6"/>
        <v>111.89</v>
      </c>
      <c r="Q3382" s="10" t="s">
        <v>8315</v>
      </c>
      <c r="R3382" t="s">
        <v>8316</v>
      </c>
      <c r="S3382" s="15">
        <f t="shared" si="267"/>
        <v>41937.95344907407</v>
      </c>
      <c r="T3382" s="15">
        <f t="shared" si="268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6"/>
        <v>85.21</v>
      </c>
      <c r="Q3383" s="10" t="s">
        <v>8315</v>
      </c>
      <c r="R3383" t="s">
        <v>8316</v>
      </c>
      <c r="S3383" s="15">
        <f t="shared" si="267"/>
        <v>42044.184988425928</v>
      </c>
      <c r="T3383" s="15">
        <f t="shared" si="268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>
        <f t="shared" si="266"/>
        <v>76.650000000000006</v>
      </c>
      <c r="Q3384" s="10" t="s">
        <v>8315</v>
      </c>
      <c r="R3384" t="s">
        <v>8316</v>
      </c>
      <c r="S3384" s="15">
        <f t="shared" si="267"/>
        <v>42559.431203703702</v>
      </c>
      <c r="T3384" s="15">
        <f t="shared" si="268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6"/>
        <v>65.17</v>
      </c>
      <c r="Q3385" s="10" t="s">
        <v>8315</v>
      </c>
      <c r="R3385" t="s">
        <v>8316</v>
      </c>
      <c r="S3385" s="15">
        <f t="shared" si="267"/>
        <v>42524.782638888893</v>
      </c>
      <c r="T3385" s="15">
        <f t="shared" si="268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6"/>
        <v>93.76</v>
      </c>
      <c r="Q3386" s="10" t="s">
        <v>8315</v>
      </c>
      <c r="R3386" t="s">
        <v>8316</v>
      </c>
      <c r="S3386" s="15">
        <f t="shared" si="267"/>
        <v>42292.087592592594</v>
      </c>
      <c r="T3386" s="15">
        <f t="shared" si="268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6"/>
        <v>133.33000000000001</v>
      </c>
      <c r="Q3387" s="10" t="s">
        <v>8315</v>
      </c>
      <c r="R3387" t="s">
        <v>8316</v>
      </c>
      <c r="S3387" s="15">
        <f t="shared" si="267"/>
        <v>41953.8675</v>
      </c>
      <c r="T3387" s="15">
        <f t="shared" si="268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6"/>
        <v>51.22</v>
      </c>
      <c r="Q3388" s="10" t="s">
        <v>8315</v>
      </c>
      <c r="R3388" t="s">
        <v>8316</v>
      </c>
      <c r="S3388" s="15">
        <f t="shared" si="267"/>
        <v>41946.644745370373</v>
      </c>
      <c r="T3388" s="15">
        <f t="shared" si="268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6"/>
        <v>100.17</v>
      </c>
      <c r="Q3389" s="10" t="s">
        <v>8315</v>
      </c>
      <c r="R3389" t="s">
        <v>8316</v>
      </c>
      <c r="S3389" s="15">
        <f t="shared" si="267"/>
        <v>41947.762592592589</v>
      </c>
      <c r="T3389" s="15">
        <f t="shared" si="268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6"/>
        <v>34.6</v>
      </c>
      <c r="Q3390" s="10" t="s">
        <v>8315</v>
      </c>
      <c r="R3390" t="s">
        <v>8316</v>
      </c>
      <c r="S3390" s="15">
        <f t="shared" si="267"/>
        <v>42143.461122685185</v>
      </c>
      <c r="T3390" s="15">
        <f t="shared" si="268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6"/>
        <v>184.68</v>
      </c>
      <c r="Q3391" s="10" t="s">
        <v>8315</v>
      </c>
      <c r="R3391" t="s">
        <v>8316</v>
      </c>
      <c r="S3391" s="15">
        <f t="shared" si="267"/>
        <v>42494.563449074078</v>
      </c>
      <c r="T3391" s="15">
        <f t="shared" si="268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6"/>
        <v>69.819999999999993</v>
      </c>
      <c r="Q3392" s="10" t="s">
        <v>8315</v>
      </c>
      <c r="R3392" t="s">
        <v>8316</v>
      </c>
      <c r="S3392" s="15">
        <f t="shared" si="267"/>
        <v>41815.774826388886</v>
      </c>
      <c r="T3392" s="15">
        <f t="shared" si="268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6"/>
        <v>61.94</v>
      </c>
      <c r="Q3393" s="10" t="s">
        <v>8315</v>
      </c>
      <c r="R3393" t="s">
        <v>8316</v>
      </c>
      <c r="S3393" s="15">
        <f t="shared" si="267"/>
        <v>41830.545694444445</v>
      </c>
      <c r="T3393" s="15">
        <f t="shared" si="268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6"/>
        <v>41.67</v>
      </c>
      <c r="Q3394" s="10" t="s">
        <v>8315</v>
      </c>
      <c r="R3394" t="s">
        <v>8316</v>
      </c>
      <c r="S3394" s="15">
        <f t="shared" si="267"/>
        <v>42446.845543981486</v>
      </c>
      <c r="T3394" s="15">
        <f t="shared" si="268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ref="O3421:O3484" si="270">ROUND(E3421/D3421*100,0)</f>
        <v>107</v>
      </c>
      <c r="P3421">
        <f t="shared" ref="P3421:P3484" si="271">IFERROR(ROUND(E3421/L3421,2),0)</f>
        <v>63.7</v>
      </c>
      <c r="Q3421" s="10" t="s">
        <v>8315</v>
      </c>
      <c r="R3421" t="s">
        <v>8316</v>
      </c>
      <c r="S3421" s="15">
        <f t="shared" ref="S3421:S3484" si="272">(((J3421/60)/60)/24)+DATE(1970,1,1)</f>
        <v>42448.821585648147</v>
      </c>
      <c r="T3421" s="15">
        <f t="shared" ref="T3421:T3484" si="273">(((I3421/60)/60)/24)+DATE(1970,1,1)</f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0"/>
        <v>138</v>
      </c>
      <c r="P3422">
        <f t="shared" si="271"/>
        <v>28.41</v>
      </c>
      <c r="Q3422" s="10" t="s">
        <v>8315</v>
      </c>
      <c r="R3422" t="s">
        <v>8316</v>
      </c>
      <c r="S3422" s="15">
        <f t="shared" si="272"/>
        <v>42405.090300925927</v>
      </c>
      <c r="T3422" s="15">
        <f t="shared" si="273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>
        <f t="shared" si="271"/>
        <v>103.21</v>
      </c>
      <c r="Q3423" s="10" t="s">
        <v>8315</v>
      </c>
      <c r="R3423" t="s">
        <v>8316</v>
      </c>
      <c r="S3423" s="15">
        <f t="shared" si="272"/>
        <v>42037.791238425925</v>
      </c>
      <c r="T3423" s="15">
        <f t="shared" si="273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109</v>
      </c>
      <c r="P3424">
        <f t="shared" si="271"/>
        <v>71.150000000000006</v>
      </c>
      <c r="Q3424" s="10" t="s">
        <v>8315</v>
      </c>
      <c r="R3424" t="s">
        <v>8316</v>
      </c>
      <c r="S3424" s="15">
        <f t="shared" si="272"/>
        <v>42323.562222222223</v>
      </c>
      <c r="T3424" s="15">
        <f t="shared" si="273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>
        <f t="shared" si="271"/>
        <v>35</v>
      </c>
      <c r="Q3425" s="10" t="s">
        <v>8315</v>
      </c>
      <c r="R3425" t="s">
        <v>8316</v>
      </c>
      <c r="S3425" s="15">
        <f t="shared" si="272"/>
        <v>42088.911354166667</v>
      </c>
      <c r="T3425" s="15">
        <f t="shared" si="273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>
        <f t="shared" si="271"/>
        <v>81.78</v>
      </c>
      <c r="Q3426" s="10" t="s">
        <v>8315</v>
      </c>
      <c r="R3426" t="s">
        <v>8316</v>
      </c>
      <c r="S3426" s="15">
        <f t="shared" si="272"/>
        <v>42018.676898148144</v>
      </c>
      <c r="T3426" s="15">
        <f t="shared" si="273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>
        <f t="shared" si="271"/>
        <v>297.02999999999997</v>
      </c>
      <c r="Q3427" s="10" t="s">
        <v>8315</v>
      </c>
      <c r="R3427" t="s">
        <v>8316</v>
      </c>
      <c r="S3427" s="15">
        <f t="shared" si="272"/>
        <v>41884.617314814815</v>
      </c>
      <c r="T3427" s="15">
        <f t="shared" si="273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>
        <f t="shared" si="271"/>
        <v>46.61</v>
      </c>
      <c r="Q3428" s="10" t="s">
        <v>8315</v>
      </c>
      <c r="R3428" t="s">
        <v>8316</v>
      </c>
      <c r="S3428" s="15">
        <f t="shared" si="272"/>
        <v>41884.056747685187</v>
      </c>
      <c r="T3428" s="15">
        <f t="shared" si="273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0"/>
        <v>100</v>
      </c>
      <c r="P3429">
        <f t="shared" si="271"/>
        <v>51.72</v>
      </c>
      <c r="Q3429" s="10" t="s">
        <v>8315</v>
      </c>
      <c r="R3429" t="s">
        <v>8316</v>
      </c>
      <c r="S3429" s="15">
        <f t="shared" si="272"/>
        <v>41792.645277777774</v>
      </c>
      <c r="T3429" s="15">
        <f t="shared" si="273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0"/>
        <v>103</v>
      </c>
      <c r="P3430">
        <f t="shared" si="271"/>
        <v>40.29</v>
      </c>
      <c r="Q3430" s="10" t="s">
        <v>8315</v>
      </c>
      <c r="R3430" t="s">
        <v>8316</v>
      </c>
      <c r="S3430" s="15">
        <f t="shared" si="272"/>
        <v>42038.720451388886</v>
      </c>
      <c r="T3430" s="15">
        <f t="shared" si="273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0"/>
        <v>130</v>
      </c>
      <c r="P3431">
        <f t="shared" si="271"/>
        <v>16.25</v>
      </c>
      <c r="Q3431" s="10" t="s">
        <v>8315</v>
      </c>
      <c r="R3431" t="s">
        <v>8316</v>
      </c>
      <c r="S3431" s="15">
        <f t="shared" si="272"/>
        <v>42662.021539351852</v>
      </c>
      <c r="T3431" s="15">
        <f t="shared" si="273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0"/>
        <v>109</v>
      </c>
      <c r="P3432">
        <f t="shared" si="271"/>
        <v>30.15</v>
      </c>
      <c r="Q3432" s="10" t="s">
        <v>8315</v>
      </c>
      <c r="R3432" t="s">
        <v>8316</v>
      </c>
      <c r="S3432" s="15">
        <f t="shared" si="272"/>
        <v>41820.945613425924</v>
      </c>
      <c r="T3432" s="15">
        <f t="shared" si="273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>
        <f t="shared" si="271"/>
        <v>95.24</v>
      </c>
      <c r="Q3433" s="10" t="s">
        <v>8315</v>
      </c>
      <c r="R3433" t="s">
        <v>8316</v>
      </c>
      <c r="S3433" s="15">
        <f t="shared" si="272"/>
        <v>41839.730937500004</v>
      </c>
      <c r="T3433" s="15">
        <f t="shared" si="273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>
        <f t="shared" si="271"/>
        <v>52.21</v>
      </c>
      <c r="Q3434" s="10" t="s">
        <v>8315</v>
      </c>
      <c r="R3434" t="s">
        <v>8316</v>
      </c>
      <c r="S3434" s="15">
        <f t="shared" si="272"/>
        <v>42380.581180555557</v>
      </c>
      <c r="T3434" s="15">
        <f t="shared" si="273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>
        <f t="shared" si="271"/>
        <v>134.15</v>
      </c>
      <c r="Q3435" s="10" t="s">
        <v>8315</v>
      </c>
      <c r="R3435" t="s">
        <v>8316</v>
      </c>
      <c r="S3435" s="15">
        <f t="shared" si="272"/>
        <v>41776.063136574077</v>
      </c>
      <c r="T3435" s="15">
        <f t="shared" si="273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>
        <f t="shared" si="271"/>
        <v>62.83</v>
      </c>
      <c r="Q3436" s="10" t="s">
        <v>8315</v>
      </c>
      <c r="R3436" t="s">
        <v>8316</v>
      </c>
      <c r="S3436" s="15">
        <f t="shared" si="272"/>
        <v>41800.380428240744</v>
      </c>
      <c r="T3436" s="15">
        <f t="shared" si="273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71"/>
        <v>58.95</v>
      </c>
      <c r="Q3437" s="10" t="s">
        <v>8315</v>
      </c>
      <c r="R3437" t="s">
        <v>8316</v>
      </c>
      <c r="S3437" s="15">
        <f t="shared" si="272"/>
        <v>42572.61681712963</v>
      </c>
      <c r="T3437" s="15">
        <f t="shared" si="273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71"/>
        <v>143.11000000000001</v>
      </c>
      <c r="Q3438" s="10" t="s">
        <v>8315</v>
      </c>
      <c r="R3438" t="s">
        <v>8316</v>
      </c>
      <c r="S3438" s="15">
        <f t="shared" si="272"/>
        <v>41851.541585648149</v>
      </c>
      <c r="T3438" s="15">
        <f t="shared" si="273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71"/>
        <v>84.17</v>
      </c>
      <c r="Q3439" s="10" t="s">
        <v>8315</v>
      </c>
      <c r="R3439" t="s">
        <v>8316</v>
      </c>
      <c r="S3439" s="15">
        <f t="shared" si="272"/>
        <v>42205.710879629631</v>
      </c>
      <c r="T3439" s="15">
        <f t="shared" si="273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>
        <f t="shared" si="271"/>
        <v>186.07</v>
      </c>
      <c r="Q3440" s="10" t="s">
        <v>8315</v>
      </c>
      <c r="R3440" t="s">
        <v>8316</v>
      </c>
      <c r="S3440" s="15">
        <f t="shared" si="272"/>
        <v>42100.927858796291</v>
      </c>
      <c r="T3440" s="15">
        <f t="shared" si="273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71"/>
        <v>89.79</v>
      </c>
      <c r="Q3441" s="10" t="s">
        <v>8315</v>
      </c>
      <c r="R3441" t="s">
        <v>8316</v>
      </c>
      <c r="S3441" s="15">
        <f t="shared" si="272"/>
        <v>42374.911226851851</v>
      </c>
      <c r="T3441" s="15">
        <f t="shared" si="273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71"/>
        <v>64.16</v>
      </c>
      <c r="Q3442" s="10" t="s">
        <v>8315</v>
      </c>
      <c r="R3442" t="s">
        <v>8316</v>
      </c>
      <c r="S3442" s="15">
        <f t="shared" si="272"/>
        <v>41809.12300925926</v>
      </c>
      <c r="T3442" s="15">
        <f t="shared" si="273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71"/>
        <v>59.65</v>
      </c>
      <c r="Q3443" s="10" t="s">
        <v>8315</v>
      </c>
      <c r="R3443" t="s">
        <v>8316</v>
      </c>
      <c r="S3443" s="15">
        <f t="shared" si="272"/>
        <v>42294.429641203707</v>
      </c>
      <c r="T3443" s="15">
        <f t="shared" si="273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71"/>
        <v>31.25</v>
      </c>
      <c r="Q3444" s="10" t="s">
        <v>8315</v>
      </c>
      <c r="R3444" t="s">
        <v>8316</v>
      </c>
      <c r="S3444" s="15">
        <f t="shared" si="272"/>
        <v>42124.841111111105</v>
      </c>
      <c r="T3444" s="15">
        <f t="shared" si="273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71"/>
        <v>41.22</v>
      </c>
      <c r="Q3445" s="10" t="s">
        <v>8315</v>
      </c>
      <c r="R3445" t="s">
        <v>8316</v>
      </c>
      <c r="S3445" s="15">
        <f t="shared" si="272"/>
        <v>41861.524837962963</v>
      </c>
      <c r="T3445" s="15">
        <f t="shared" si="273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71"/>
        <v>43.35</v>
      </c>
      <c r="Q3446" s="10" t="s">
        <v>8315</v>
      </c>
      <c r="R3446" t="s">
        <v>8316</v>
      </c>
      <c r="S3446" s="15">
        <f t="shared" si="272"/>
        <v>42521.291504629626</v>
      </c>
      <c r="T3446" s="15">
        <f t="shared" si="273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>
        <f t="shared" si="271"/>
        <v>64.52</v>
      </c>
      <c r="Q3447" s="10" t="s">
        <v>8315</v>
      </c>
      <c r="R3447" t="s">
        <v>8316</v>
      </c>
      <c r="S3447" s="15">
        <f t="shared" si="272"/>
        <v>42272.530509259261</v>
      </c>
      <c r="T3447" s="15">
        <f t="shared" si="273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>
        <f t="shared" si="271"/>
        <v>43.28</v>
      </c>
      <c r="Q3448" s="10" t="s">
        <v>8315</v>
      </c>
      <c r="R3448" t="s">
        <v>8316</v>
      </c>
      <c r="S3448" s="15">
        <f t="shared" si="272"/>
        <v>42016.832465277781</v>
      </c>
      <c r="T3448" s="15">
        <f t="shared" si="273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71"/>
        <v>77</v>
      </c>
      <c r="Q3449" s="10" t="s">
        <v>8315</v>
      </c>
      <c r="R3449" t="s">
        <v>8316</v>
      </c>
      <c r="S3449" s="15">
        <f t="shared" si="272"/>
        <v>42402.889027777783</v>
      </c>
      <c r="T3449" s="15">
        <f t="shared" si="273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71"/>
        <v>51.22</v>
      </c>
      <c r="Q3450" s="10" t="s">
        <v>8315</v>
      </c>
      <c r="R3450" t="s">
        <v>8316</v>
      </c>
      <c r="S3450" s="15">
        <f t="shared" si="272"/>
        <v>41960.119085648148</v>
      </c>
      <c r="T3450" s="15">
        <f t="shared" si="273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71"/>
        <v>68.25</v>
      </c>
      <c r="Q3451" s="10" t="s">
        <v>8315</v>
      </c>
      <c r="R3451" t="s">
        <v>8316</v>
      </c>
      <c r="S3451" s="15">
        <f t="shared" si="272"/>
        <v>42532.052523148144</v>
      </c>
      <c r="T3451" s="15">
        <f t="shared" si="273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71"/>
        <v>19.489999999999998</v>
      </c>
      <c r="Q3452" s="10" t="s">
        <v>8315</v>
      </c>
      <c r="R3452" t="s">
        <v>8316</v>
      </c>
      <c r="S3452" s="15">
        <f t="shared" si="272"/>
        <v>42036.704525462963</v>
      </c>
      <c r="T3452" s="15">
        <f t="shared" si="273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71"/>
        <v>41.13</v>
      </c>
      <c r="Q3453" s="10" t="s">
        <v>8315</v>
      </c>
      <c r="R3453" t="s">
        <v>8316</v>
      </c>
      <c r="S3453" s="15">
        <f t="shared" si="272"/>
        <v>42088.723692129628</v>
      </c>
      <c r="T3453" s="15">
        <f t="shared" si="273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71"/>
        <v>41.41</v>
      </c>
      <c r="Q3454" s="10" t="s">
        <v>8315</v>
      </c>
      <c r="R3454" t="s">
        <v>8316</v>
      </c>
      <c r="S3454" s="15">
        <f t="shared" si="272"/>
        <v>41820.639189814814</v>
      </c>
      <c r="T3454" s="15">
        <f t="shared" si="273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71"/>
        <v>27.5</v>
      </c>
      <c r="Q3455" s="10" t="s">
        <v>8315</v>
      </c>
      <c r="R3455" t="s">
        <v>8316</v>
      </c>
      <c r="S3455" s="15">
        <f t="shared" si="272"/>
        <v>42535.97865740741</v>
      </c>
      <c r="T3455" s="15">
        <f t="shared" si="273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71"/>
        <v>33.57</v>
      </c>
      <c r="Q3456" s="10" t="s">
        <v>8315</v>
      </c>
      <c r="R3456" t="s">
        <v>8316</v>
      </c>
      <c r="S3456" s="15">
        <f t="shared" si="272"/>
        <v>41821.698599537034</v>
      </c>
      <c r="T3456" s="15">
        <f t="shared" si="273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71"/>
        <v>145.87</v>
      </c>
      <c r="Q3457" s="10" t="s">
        <v>8315</v>
      </c>
      <c r="R3457" t="s">
        <v>8316</v>
      </c>
      <c r="S3457" s="15">
        <f t="shared" si="272"/>
        <v>42626.7503125</v>
      </c>
      <c r="T3457" s="15">
        <f t="shared" si="273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71"/>
        <v>358.69</v>
      </c>
      <c r="Q3458" s="10" t="s">
        <v>8315</v>
      </c>
      <c r="R3458" t="s">
        <v>8316</v>
      </c>
      <c r="S3458" s="15">
        <f t="shared" si="272"/>
        <v>41821.205636574072</v>
      </c>
      <c r="T3458" s="15">
        <f t="shared" si="273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ref="O3485:O3548" si="275">ROUND(E3485/D3485*100,0)</f>
        <v>160</v>
      </c>
      <c r="P3485">
        <f t="shared" ref="P3485:P3548" si="276">IFERROR(ROUND(E3485/L3485,2),0)</f>
        <v>40.29</v>
      </c>
      <c r="Q3485" s="10" t="s">
        <v>8315</v>
      </c>
      <c r="R3485" t="s">
        <v>8316</v>
      </c>
      <c r="S3485" s="15">
        <f t="shared" ref="S3485:S3548" si="277">(((J3485/60)/60)/24)+DATE(1970,1,1)</f>
        <v>41793.668761574074</v>
      </c>
      <c r="T3485" s="15">
        <f t="shared" ref="T3485:T3548" si="278">(((I3485/60)/60)/24)+DATE(1970,1,1)</f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>
        <f t="shared" si="276"/>
        <v>64.91</v>
      </c>
      <c r="Q3486" s="10" t="s">
        <v>8315</v>
      </c>
      <c r="R3486" t="s">
        <v>8316</v>
      </c>
      <c r="S3486" s="15">
        <f t="shared" si="277"/>
        <v>42506.760405092587</v>
      </c>
      <c r="T3486" s="15">
        <f t="shared" si="278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6"/>
        <v>55.33</v>
      </c>
      <c r="Q3487" s="10" t="s">
        <v>8315</v>
      </c>
      <c r="R3487" t="s">
        <v>8316</v>
      </c>
      <c r="S3487" s="15">
        <f t="shared" si="277"/>
        <v>42372.693055555559</v>
      </c>
      <c r="T3487" s="15">
        <f t="shared" si="278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>
        <f t="shared" si="276"/>
        <v>83.14</v>
      </c>
      <c r="Q3488" s="10" t="s">
        <v>8315</v>
      </c>
      <c r="R3488" t="s">
        <v>8316</v>
      </c>
      <c r="S3488" s="15">
        <f t="shared" si="277"/>
        <v>42126.87501157407</v>
      </c>
      <c r="T3488" s="15">
        <f t="shared" si="278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5"/>
        <v>128</v>
      </c>
      <c r="P3489">
        <f t="shared" si="276"/>
        <v>38.71</v>
      </c>
      <c r="Q3489" s="10" t="s">
        <v>8315</v>
      </c>
      <c r="R3489" t="s">
        <v>8316</v>
      </c>
      <c r="S3489" s="15">
        <f t="shared" si="277"/>
        <v>42149.940416666665</v>
      </c>
      <c r="T3489" s="15">
        <f t="shared" si="278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6"/>
        <v>125.38</v>
      </c>
      <c r="Q3490" s="10" t="s">
        <v>8315</v>
      </c>
      <c r="R3490" t="s">
        <v>8316</v>
      </c>
      <c r="S3490" s="15">
        <f t="shared" si="277"/>
        <v>42087.768055555556</v>
      </c>
      <c r="T3490" s="15">
        <f t="shared" si="278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5"/>
        <v>113</v>
      </c>
      <c r="P3491">
        <f t="shared" si="276"/>
        <v>78.260000000000005</v>
      </c>
      <c r="Q3491" s="10" t="s">
        <v>8315</v>
      </c>
      <c r="R3491" t="s">
        <v>8316</v>
      </c>
      <c r="S3491" s="15">
        <f t="shared" si="277"/>
        <v>41753.635775462964</v>
      </c>
      <c r="T3491" s="15">
        <f t="shared" si="278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>
        <f t="shared" si="276"/>
        <v>47.22</v>
      </c>
      <c r="Q3492" s="10" t="s">
        <v>8315</v>
      </c>
      <c r="R3492" t="s">
        <v>8316</v>
      </c>
      <c r="S3492" s="15">
        <f t="shared" si="277"/>
        <v>42443.802361111113</v>
      </c>
      <c r="T3492" s="15">
        <f t="shared" si="278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>
        <f t="shared" si="276"/>
        <v>79.099999999999994</v>
      </c>
      <c r="Q3493" s="10" t="s">
        <v>8315</v>
      </c>
      <c r="R3493" t="s">
        <v>8316</v>
      </c>
      <c r="S3493" s="15">
        <f t="shared" si="277"/>
        <v>42121.249814814815</v>
      </c>
      <c r="T3493" s="15">
        <f t="shared" si="278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>
        <f t="shared" si="276"/>
        <v>114.29</v>
      </c>
      <c r="Q3494" s="10" t="s">
        <v>8315</v>
      </c>
      <c r="R3494" t="s">
        <v>8316</v>
      </c>
      <c r="S3494" s="15">
        <f t="shared" si="277"/>
        <v>42268.009224537032</v>
      </c>
      <c r="T3494" s="15">
        <f t="shared" si="278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>
        <f t="shared" si="276"/>
        <v>51.72</v>
      </c>
      <c r="Q3495" s="10" t="s">
        <v>8315</v>
      </c>
      <c r="R3495" t="s">
        <v>8316</v>
      </c>
      <c r="S3495" s="15">
        <f t="shared" si="277"/>
        <v>41848.866157407407</v>
      </c>
      <c r="T3495" s="15">
        <f t="shared" si="278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>
        <f t="shared" si="276"/>
        <v>30.77</v>
      </c>
      <c r="Q3496" s="10" t="s">
        <v>8315</v>
      </c>
      <c r="R3496" t="s">
        <v>8316</v>
      </c>
      <c r="S3496" s="15">
        <f t="shared" si="277"/>
        <v>42689.214988425927</v>
      </c>
      <c r="T3496" s="15">
        <f t="shared" si="278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6"/>
        <v>74.209999999999994</v>
      </c>
      <c r="Q3497" s="10" t="s">
        <v>8315</v>
      </c>
      <c r="R3497" t="s">
        <v>8316</v>
      </c>
      <c r="S3497" s="15">
        <f t="shared" si="277"/>
        <v>41915.762835648151</v>
      </c>
      <c r="T3497" s="15">
        <f t="shared" si="278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>
        <f t="shared" si="276"/>
        <v>47.85</v>
      </c>
      <c r="Q3498" s="10" t="s">
        <v>8315</v>
      </c>
      <c r="R3498" t="s">
        <v>8316</v>
      </c>
      <c r="S3498" s="15">
        <f t="shared" si="277"/>
        <v>42584.846828703703</v>
      </c>
      <c r="T3498" s="15">
        <f t="shared" si="278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>
        <f t="shared" si="276"/>
        <v>34.409999999999997</v>
      </c>
      <c r="Q3499" s="10" t="s">
        <v>8315</v>
      </c>
      <c r="R3499" t="s">
        <v>8316</v>
      </c>
      <c r="S3499" s="15">
        <f t="shared" si="277"/>
        <v>42511.741944444439</v>
      </c>
      <c r="T3499" s="15">
        <f t="shared" si="278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6"/>
        <v>40.24</v>
      </c>
      <c r="Q3500" s="10" t="s">
        <v>8315</v>
      </c>
      <c r="R3500" t="s">
        <v>8316</v>
      </c>
      <c r="S3500" s="15">
        <f t="shared" si="277"/>
        <v>42459.15861111111</v>
      </c>
      <c r="T3500" s="15">
        <f t="shared" si="278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6"/>
        <v>60.29</v>
      </c>
      <c r="Q3501" s="10" t="s">
        <v>8315</v>
      </c>
      <c r="R3501" t="s">
        <v>8316</v>
      </c>
      <c r="S3501" s="15">
        <f t="shared" si="277"/>
        <v>42132.036168981482</v>
      </c>
      <c r="T3501" s="15">
        <f t="shared" si="278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6"/>
        <v>25.31</v>
      </c>
      <c r="Q3502" s="10" t="s">
        <v>8315</v>
      </c>
      <c r="R3502" t="s">
        <v>8316</v>
      </c>
      <c r="S3502" s="15">
        <f t="shared" si="277"/>
        <v>42419.91942129629</v>
      </c>
      <c r="T3502" s="15">
        <f t="shared" si="278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6"/>
        <v>35.950000000000003</v>
      </c>
      <c r="Q3503" s="10" t="s">
        <v>8315</v>
      </c>
      <c r="R3503" t="s">
        <v>8316</v>
      </c>
      <c r="S3503" s="15">
        <f t="shared" si="277"/>
        <v>42233.763831018514</v>
      </c>
      <c r="T3503" s="15">
        <f t="shared" si="278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6"/>
        <v>136</v>
      </c>
      <c r="Q3504" s="10" t="s">
        <v>8315</v>
      </c>
      <c r="R3504" t="s">
        <v>8316</v>
      </c>
      <c r="S3504" s="15">
        <f t="shared" si="277"/>
        <v>42430.839398148149</v>
      </c>
      <c r="T3504" s="15">
        <f t="shared" si="278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6"/>
        <v>70.760000000000005</v>
      </c>
      <c r="Q3505" s="10" t="s">
        <v>8315</v>
      </c>
      <c r="R3505" t="s">
        <v>8316</v>
      </c>
      <c r="S3505" s="15">
        <f t="shared" si="277"/>
        <v>42545.478333333333</v>
      </c>
      <c r="T3505" s="15">
        <f t="shared" si="278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6"/>
        <v>125</v>
      </c>
      <c r="Q3506" s="10" t="s">
        <v>8315</v>
      </c>
      <c r="R3506" t="s">
        <v>8316</v>
      </c>
      <c r="S3506" s="15">
        <f t="shared" si="277"/>
        <v>42297.748738425929</v>
      </c>
      <c r="T3506" s="15">
        <f t="shared" si="278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6"/>
        <v>66.510000000000005</v>
      </c>
      <c r="Q3507" s="10" t="s">
        <v>8315</v>
      </c>
      <c r="R3507" t="s">
        <v>8316</v>
      </c>
      <c r="S3507" s="15">
        <f t="shared" si="277"/>
        <v>41760.935706018521</v>
      </c>
      <c r="T3507" s="15">
        <f t="shared" si="278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6"/>
        <v>105</v>
      </c>
      <c r="Q3508" s="10" t="s">
        <v>8315</v>
      </c>
      <c r="R3508" t="s">
        <v>8316</v>
      </c>
      <c r="S3508" s="15">
        <f t="shared" si="277"/>
        <v>41829.734259259261</v>
      </c>
      <c r="T3508" s="15">
        <f t="shared" si="278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6"/>
        <v>145</v>
      </c>
      <c r="Q3509" s="10" t="s">
        <v>8315</v>
      </c>
      <c r="R3509" t="s">
        <v>8316</v>
      </c>
      <c r="S3509" s="15">
        <f t="shared" si="277"/>
        <v>42491.92288194444</v>
      </c>
      <c r="T3509" s="15">
        <f t="shared" si="278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6"/>
        <v>12</v>
      </c>
      <c r="Q3510" s="10" t="s">
        <v>8315</v>
      </c>
      <c r="R3510" t="s">
        <v>8316</v>
      </c>
      <c r="S3510" s="15">
        <f t="shared" si="277"/>
        <v>42477.729780092588</v>
      </c>
      <c r="T3510" s="15">
        <f t="shared" si="278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6"/>
        <v>96.67</v>
      </c>
      <c r="Q3511" s="10" t="s">
        <v>8315</v>
      </c>
      <c r="R3511" t="s">
        <v>8316</v>
      </c>
      <c r="S3511" s="15">
        <f t="shared" si="277"/>
        <v>41950.859560185185</v>
      </c>
      <c r="T3511" s="15">
        <f t="shared" si="278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6"/>
        <v>60.33</v>
      </c>
      <c r="Q3512" s="10" t="s">
        <v>8315</v>
      </c>
      <c r="R3512" t="s">
        <v>8316</v>
      </c>
      <c r="S3512" s="15">
        <f t="shared" si="277"/>
        <v>41802.62090277778</v>
      </c>
      <c r="T3512" s="15">
        <f t="shared" si="278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6"/>
        <v>79.89</v>
      </c>
      <c r="Q3513" s="10" t="s">
        <v>8315</v>
      </c>
      <c r="R3513" t="s">
        <v>8316</v>
      </c>
      <c r="S3513" s="15">
        <f t="shared" si="277"/>
        <v>41927.873784722222</v>
      </c>
      <c r="T3513" s="15">
        <f t="shared" si="278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si="276"/>
        <v>58.82</v>
      </c>
      <c r="Q3514" s="10" t="s">
        <v>8315</v>
      </c>
      <c r="R3514" t="s">
        <v>8316</v>
      </c>
      <c r="S3514" s="15">
        <f t="shared" si="277"/>
        <v>42057.536944444444</v>
      </c>
      <c r="T3514" s="15">
        <f t="shared" si="278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s="10" t="s">
        <v>8315</v>
      </c>
      <c r="R3515" t="s">
        <v>8316</v>
      </c>
      <c r="S3515" s="15">
        <f t="shared" si="277"/>
        <v>41781.096203703702</v>
      </c>
      <c r="T3515" s="15">
        <f t="shared" si="278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s="10" t="s">
        <v>8315</v>
      </c>
      <c r="R3516" t="s">
        <v>8316</v>
      </c>
      <c r="S3516" s="15">
        <f t="shared" si="277"/>
        <v>42020.846666666665</v>
      </c>
      <c r="T3516" s="15">
        <f t="shared" si="278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s="10" t="s">
        <v>8315</v>
      </c>
      <c r="R3517" t="s">
        <v>8316</v>
      </c>
      <c r="S3517" s="15">
        <f t="shared" si="277"/>
        <v>42125.772812499999</v>
      </c>
      <c r="T3517" s="15">
        <f t="shared" si="278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s="10" t="s">
        <v>8315</v>
      </c>
      <c r="R3518" t="s">
        <v>8316</v>
      </c>
      <c r="S3518" s="15">
        <f t="shared" si="277"/>
        <v>41856.010069444441</v>
      </c>
      <c r="T3518" s="15">
        <f t="shared" si="278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6"/>
        <v>307.69</v>
      </c>
      <c r="Q3519" s="10" t="s">
        <v>8315</v>
      </c>
      <c r="R3519" t="s">
        <v>8316</v>
      </c>
      <c r="S3519" s="15">
        <f t="shared" si="277"/>
        <v>41794.817523148151</v>
      </c>
      <c r="T3519" s="15">
        <f t="shared" si="278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s="10" t="s">
        <v>8315</v>
      </c>
      <c r="R3520" t="s">
        <v>8316</v>
      </c>
      <c r="S3520" s="15">
        <f t="shared" si="277"/>
        <v>41893.783553240741</v>
      </c>
      <c r="T3520" s="15">
        <f t="shared" si="278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6"/>
        <v>72.39</v>
      </c>
      <c r="Q3521" s="10" t="s">
        <v>8315</v>
      </c>
      <c r="R3521" t="s">
        <v>8316</v>
      </c>
      <c r="S3521" s="15">
        <f t="shared" si="277"/>
        <v>42037.598958333328</v>
      </c>
      <c r="T3521" s="15">
        <f t="shared" si="278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6"/>
        <v>95.95</v>
      </c>
      <c r="Q3522" s="10" t="s">
        <v>8315</v>
      </c>
      <c r="R3522" t="s">
        <v>8316</v>
      </c>
      <c r="S3522" s="15">
        <f t="shared" si="277"/>
        <v>42227.824212962965</v>
      </c>
      <c r="T3522" s="15">
        <f t="shared" si="278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ref="U3523:U3586" si="279">YEAR(S3523)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ref="O3549:O3612" si="280">ROUND(E3549/D3549*100,0)</f>
        <v>114</v>
      </c>
      <c r="P3549">
        <f t="shared" ref="P3549:P3612" si="281">IFERROR(ROUND(E3549/L3549,2),0)</f>
        <v>119.18</v>
      </c>
      <c r="Q3549" s="10" t="s">
        <v>8315</v>
      </c>
      <c r="R3549" t="s">
        <v>8316</v>
      </c>
      <c r="S3549" s="15">
        <f t="shared" ref="S3549:S3612" si="282">(((J3549/60)/60)/24)+DATE(1970,1,1)</f>
        <v>42480.078715277778</v>
      </c>
      <c r="T3549" s="15">
        <f t="shared" ref="T3549:T3612" si="283">(((I3549/60)/60)/24)+DATE(1970,1,1)</f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>
        <f t="shared" si="281"/>
        <v>164.62</v>
      </c>
      <c r="Q3550" s="10" t="s">
        <v>8315</v>
      </c>
      <c r="R3550" t="s">
        <v>8316</v>
      </c>
      <c r="S3550" s="15">
        <f t="shared" si="282"/>
        <v>42411.942291666666</v>
      </c>
      <c r="T3550" s="15">
        <f t="shared" si="283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0"/>
        <v>102</v>
      </c>
      <c r="P3551">
        <f t="shared" si="281"/>
        <v>24.29</v>
      </c>
      <c r="Q3551" s="10" t="s">
        <v>8315</v>
      </c>
      <c r="R3551" t="s">
        <v>8316</v>
      </c>
      <c r="S3551" s="15">
        <f t="shared" si="282"/>
        <v>42223.394363425927</v>
      </c>
      <c r="T3551" s="15">
        <f t="shared" si="283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0"/>
        <v>105</v>
      </c>
      <c r="P3552">
        <f t="shared" si="281"/>
        <v>40.94</v>
      </c>
      <c r="Q3552" s="10" t="s">
        <v>8315</v>
      </c>
      <c r="R3552" t="s">
        <v>8316</v>
      </c>
      <c r="S3552" s="15">
        <f t="shared" si="282"/>
        <v>42462.893495370372</v>
      </c>
      <c r="T3552" s="15">
        <f t="shared" si="283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>
        <f t="shared" si="281"/>
        <v>61.1</v>
      </c>
      <c r="Q3553" s="10" t="s">
        <v>8315</v>
      </c>
      <c r="R3553" t="s">
        <v>8316</v>
      </c>
      <c r="S3553" s="15">
        <f t="shared" si="282"/>
        <v>41753.515856481477</v>
      </c>
      <c r="T3553" s="15">
        <f t="shared" si="283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0"/>
        <v>100</v>
      </c>
      <c r="P3554">
        <f t="shared" si="281"/>
        <v>38.65</v>
      </c>
      <c r="Q3554" s="10" t="s">
        <v>8315</v>
      </c>
      <c r="R3554" t="s">
        <v>8316</v>
      </c>
      <c r="S3554" s="15">
        <f t="shared" si="282"/>
        <v>41788.587083333332</v>
      </c>
      <c r="T3554" s="15">
        <f t="shared" si="283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>
        <f t="shared" si="281"/>
        <v>56.2</v>
      </c>
      <c r="Q3555" s="10" t="s">
        <v>8315</v>
      </c>
      <c r="R3555" t="s">
        <v>8316</v>
      </c>
      <c r="S3555" s="15">
        <f t="shared" si="282"/>
        <v>42196.028703703705</v>
      </c>
      <c r="T3555" s="15">
        <f t="shared" si="283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>
        <f t="shared" si="281"/>
        <v>107</v>
      </c>
      <c r="Q3556" s="10" t="s">
        <v>8315</v>
      </c>
      <c r="R3556" t="s">
        <v>8316</v>
      </c>
      <c r="S3556" s="15">
        <f t="shared" si="282"/>
        <v>42016.050451388888</v>
      </c>
      <c r="T3556" s="15">
        <f t="shared" si="283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>
        <f t="shared" si="281"/>
        <v>171.43</v>
      </c>
      <c r="Q3557" s="10" t="s">
        <v>8315</v>
      </c>
      <c r="R3557" t="s">
        <v>8316</v>
      </c>
      <c r="S3557" s="15">
        <f t="shared" si="282"/>
        <v>42661.442060185189</v>
      </c>
      <c r="T3557" s="15">
        <f t="shared" si="283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0"/>
        <v>100</v>
      </c>
      <c r="P3558">
        <f t="shared" si="281"/>
        <v>110.5</v>
      </c>
      <c r="Q3558" s="10" t="s">
        <v>8315</v>
      </c>
      <c r="R3558" t="s">
        <v>8316</v>
      </c>
      <c r="S3558" s="15">
        <f t="shared" si="282"/>
        <v>41808.649583333332</v>
      </c>
      <c r="T3558" s="15">
        <f t="shared" si="283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>
        <f t="shared" si="281"/>
        <v>179.28</v>
      </c>
      <c r="Q3559" s="10" t="s">
        <v>8315</v>
      </c>
      <c r="R3559" t="s">
        <v>8316</v>
      </c>
      <c r="S3559" s="15">
        <f t="shared" si="282"/>
        <v>41730.276747685188</v>
      </c>
      <c r="T3559" s="15">
        <f t="shared" si="283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0"/>
        <v>144</v>
      </c>
      <c r="P3560">
        <f t="shared" si="281"/>
        <v>22.91</v>
      </c>
      <c r="Q3560" s="10" t="s">
        <v>8315</v>
      </c>
      <c r="R3560" t="s">
        <v>8316</v>
      </c>
      <c r="S3560" s="15">
        <f t="shared" si="282"/>
        <v>42139.816840277781</v>
      </c>
      <c r="T3560" s="15">
        <f t="shared" si="283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>
        <f t="shared" si="281"/>
        <v>43.13</v>
      </c>
      <c r="Q3561" s="10" t="s">
        <v>8315</v>
      </c>
      <c r="R3561" t="s">
        <v>8316</v>
      </c>
      <c r="S3561" s="15">
        <f t="shared" si="282"/>
        <v>42194.096157407403</v>
      </c>
      <c r="T3561" s="15">
        <f t="shared" si="283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>
        <f t="shared" si="281"/>
        <v>46.89</v>
      </c>
      <c r="Q3562" s="10" t="s">
        <v>8315</v>
      </c>
      <c r="R3562" t="s">
        <v>8316</v>
      </c>
      <c r="S3562" s="15">
        <f t="shared" si="282"/>
        <v>42115.889652777783</v>
      </c>
      <c r="T3562" s="15">
        <f t="shared" si="283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>
        <f t="shared" si="281"/>
        <v>47.41</v>
      </c>
      <c r="Q3563" s="10" t="s">
        <v>8315</v>
      </c>
      <c r="R3563" t="s">
        <v>8316</v>
      </c>
      <c r="S3563" s="15">
        <f t="shared" si="282"/>
        <v>42203.680300925931</v>
      </c>
      <c r="T3563" s="15">
        <f t="shared" si="283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0"/>
        <v>149</v>
      </c>
      <c r="P3564">
        <f t="shared" si="281"/>
        <v>15.13</v>
      </c>
      <c r="Q3564" s="10" t="s">
        <v>8315</v>
      </c>
      <c r="R3564" t="s">
        <v>8316</v>
      </c>
      <c r="S3564" s="15">
        <f t="shared" si="282"/>
        <v>42433.761886574073</v>
      </c>
      <c r="T3564" s="15">
        <f t="shared" si="283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>
        <f t="shared" si="281"/>
        <v>21.1</v>
      </c>
      <c r="Q3565" s="10" t="s">
        <v>8315</v>
      </c>
      <c r="R3565" t="s">
        <v>8316</v>
      </c>
      <c r="S3565" s="15">
        <f t="shared" si="282"/>
        <v>42555.671944444446</v>
      </c>
      <c r="T3565" s="15">
        <f t="shared" si="283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>
        <f t="shared" si="281"/>
        <v>59.12</v>
      </c>
      <c r="Q3566" s="10" t="s">
        <v>8315</v>
      </c>
      <c r="R3566" t="s">
        <v>8316</v>
      </c>
      <c r="S3566" s="15">
        <f t="shared" si="282"/>
        <v>42236.623252314821</v>
      </c>
      <c r="T3566" s="15">
        <f t="shared" si="283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81"/>
        <v>97.92</v>
      </c>
      <c r="Q3567" s="10" t="s">
        <v>8315</v>
      </c>
      <c r="R3567" t="s">
        <v>8316</v>
      </c>
      <c r="S3567" s="15">
        <f t="shared" si="282"/>
        <v>41974.743148148147</v>
      </c>
      <c r="T3567" s="15">
        <f t="shared" si="283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>
        <f t="shared" si="281"/>
        <v>55.13</v>
      </c>
      <c r="Q3568" s="10" t="s">
        <v>8315</v>
      </c>
      <c r="R3568" t="s">
        <v>8316</v>
      </c>
      <c r="S3568" s="15">
        <f t="shared" si="282"/>
        <v>41997.507905092592</v>
      </c>
      <c r="T3568" s="15">
        <f t="shared" si="283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>
        <f t="shared" si="281"/>
        <v>26.54</v>
      </c>
      <c r="Q3569" s="10" t="s">
        <v>8315</v>
      </c>
      <c r="R3569" t="s">
        <v>8316</v>
      </c>
      <c r="S3569" s="15">
        <f t="shared" si="282"/>
        <v>42135.810694444444</v>
      </c>
      <c r="T3569" s="15">
        <f t="shared" si="283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81"/>
        <v>58.42</v>
      </c>
      <c r="Q3570" s="10" t="s">
        <v>8315</v>
      </c>
      <c r="R3570" t="s">
        <v>8316</v>
      </c>
      <c r="S3570" s="15">
        <f t="shared" si="282"/>
        <v>41869.740671296298</v>
      </c>
      <c r="T3570" s="15">
        <f t="shared" si="283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81"/>
        <v>122.54</v>
      </c>
      <c r="Q3571" s="10" t="s">
        <v>8315</v>
      </c>
      <c r="R3571" t="s">
        <v>8316</v>
      </c>
      <c r="S3571" s="15">
        <f t="shared" si="282"/>
        <v>41982.688611111109</v>
      </c>
      <c r="T3571" s="15">
        <f t="shared" si="283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81"/>
        <v>87.96</v>
      </c>
      <c r="Q3572" s="10" t="s">
        <v>8315</v>
      </c>
      <c r="R3572" t="s">
        <v>8316</v>
      </c>
      <c r="S3572" s="15">
        <f t="shared" si="282"/>
        <v>41976.331979166673</v>
      </c>
      <c r="T3572" s="15">
        <f t="shared" si="283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>
        <f t="shared" si="281"/>
        <v>73.239999999999995</v>
      </c>
      <c r="Q3573" s="10" t="s">
        <v>8315</v>
      </c>
      <c r="R3573" t="s">
        <v>8316</v>
      </c>
      <c r="S3573" s="15">
        <f t="shared" si="282"/>
        <v>41912.858946759261</v>
      </c>
      <c r="T3573" s="15">
        <f t="shared" si="283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>
        <f t="shared" si="281"/>
        <v>55.56</v>
      </c>
      <c r="Q3574" s="10" t="s">
        <v>8315</v>
      </c>
      <c r="R3574" t="s">
        <v>8316</v>
      </c>
      <c r="S3574" s="15">
        <f t="shared" si="282"/>
        <v>42146.570393518516</v>
      </c>
      <c r="T3574" s="15">
        <f t="shared" si="283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>
        <f t="shared" si="281"/>
        <v>39.54</v>
      </c>
      <c r="Q3575" s="10" t="s">
        <v>8315</v>
      </c>
      <c r="R3575" t="s">
        <v>8316</v>
      </c>
      <c r="S3575" s="15">
        <f t="shared" si="282"/>
        <v>41921.375532407408</v>
      </c>
      <c r="T3575" s="15">
        <f t="shared" si="283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81"/>
        <v>136.78</v>
      </c>
      <c r="Q3576" s="10" t="s">
        <v>8315</v>
      </c>
      <c r="R3576" t="s">
        <v>8316</v>
      </c>
      <c r="S3576" s="15">
        <f t="shared" si="282"/>
        <v>41926.942685185182</v>
      </c>
      <c r="T3576" s="15">
        <f t="shared" si="283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81"/>
        <v>99.34</v>
      </c>
      <c r="Q3577" s="10" t="s">
        <v>8315</v>
      </c>
      <c r="R3577" t="s">
        <v>8316</v>
      </c>
      <c r="S3577" s="15">
        <f t="shared" si="282"/>
        <v>42561.783877314811</v>
      </c>
      <c r="T3577" s="15">
        <f t="shared" si="283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81"/>
        <v>20</v>
      </c>
      <c r="Q3578" s="10" t="s">
        <v>8315</v>
      </c>
      <c r="R3578" t="s">
        <v>8316</v>
      </c>
      <c r="S3578" s="15">
        <f t="shared" si="282"/>
        <v>42649.54923611111</v>
      </c>
      <c r="T3578" s="15">
        <f t="shared" si="283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81"/>
        <v>28.89</v>
      </c>
      <c r="Q3579" s="10" t="s">
        <v>8315</v>
      </c>
      <c r="R3579" t="s">
        <v>8316</v>
      </c>
      <c r="S3579" s="15">
        <f t="shared" si="282"/>
        <v>42093.786840277782</v>
      </c>
      <c r="T3579" s="15">
        <f t="shared" si="283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81"/>
        <v>40.549999999999997</v>
      </c>
      <c r="Q3580" s="10" t="s">
        <v>8315</v>
      </c>
      <c r="R3580" t="s">
        <v>8316</v>
      </c>
      <c r="S3580" s="15">
        <f t="shared" si="282"/>
        <v>42460.733530092592</v>
      </c>
      <c r="T3580" s="15">
        <f t="shared" si="283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81"/>
        <v>35.71</v>
      </c>
      <c r="Q3581" s="10" t="s">
        <v>8315</v>
      </c>
      <c r="R3581" t="s">
        <v>8316</v>
      </c>
      <c r="S3581" s="15">
        <f t="shared" si="282"/>
        <v>42430.762222222227</v>
      </c>
      <c r="T3581" s="15">
        <f t="shared" si="283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81"/>
        <v>37.96</v>
      </c>
      <c r="Q3582" s="10" t="s">
        <v>8315</v>
      </c>
      <c r="R3582" t="s">
        <v>8316</v>
      </c>
      <c r="S3582" s="15">
        <f t="shared" si="282"/>
        <v>42026.176180555558</v>
      </c>
      <c r="T3582" s="15">
        <f t="shared" si="283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81"/>
        <v>33.33</v>
      </c>
      <c r="Q3583" s="10" t="s">
        <v>8315</v>
      </c>
      <c r="R3583" t="s">
        <v>8316</v>
      </c>
      <c r="S3583" s="15">
        <f t="shared" si="282"/>
        <v>41836.471180555556</v>
      </c>
      <c r="T3583" s="15">
        <f t="shared" si="283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81"/>
        <v>58.57</v>
      </c>
      <c r="Q3584" s="10" t="s">
        <v>8315</v>
      </c>
      <c r="R3584" t="s">
        <v>8316</v>
      </c>
      <c r="S3584" s="15">
        <f t="shared" si="282"/>
        <v>42451.095856481479</v>
      </c>
      <c r="T3584" s="15">
        <f t="shared" si="283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81"/>
        <v>135.63</v>
      </c>
      <c r="Q3585" s="10" t="s">
        <v>8315</v>
      </c>
      <c r="R3585" t="s">
        <v>8316</v>
      </c>
      <c r="S3585" s="15">
        <f t="shared" si="282"/>
        <v>42418.425983796296</v>
      </c>
      <c r="T3585" s="15">
        <f t="shared" si="283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81"/>
        <v>30.94</v>
      </c>
      <c r="Q3586" s="10" t="s">
        <v>8315</v>
      </c>
      <c r="R3586" t="s">
        <v>8316</v>
      </c>
      <c r="S3586" s="15">
        <f t="shared" si="282"/>
        <v>42168.316481481481</v>
      </c>
      <c r="T3586" s="15">
        <f t="shared" si="283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ref="U3587:U3650" si="284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ref="O3613:O3676" si="285">ROUND(E3613/D3613*100,0)</f>
        <v>136</v>
      </c>
      <c r="P3613">
        <f t="shared" ref="P3613:P3676" si="286">IFERROR(ROUND(E3613/L3613,2),0)</f>
        <v>66.67</v>
      </c>
      <c r="Q3613" s="10" t="s">
        <v>8315</v>
      </c>
      <c r="R3613" t="s">
        <v>8316</v>
      </c>
      <c r="S3613" s="15">
        <f t="shared" ref="S3613:S3676" si="287">(((J3613/60)/60)/24)+DATE(1970,1,1)</f>
        <v>42072.370381944449</v>
      </c>
      <c r="T3613" s="15">
        <f t="shared" ref="T3613:T3676" si="288">(((I3613/60)/60)/24)+DATE(1970,1,1)</f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>
        <f t="shared" si="286"/>
        <v>126.67</v>
      </c>
      <c r="Q3614" s="10" t="s">
        <v>8315</v>
      </c>
      <c r="R3614" t="s">
        <v>8316</v>
      </c>
      <c r="S3614" s="15">
        <f t="shared" si="287"/>
        <v>41789.726979166669</v>
      </c>
      <c r="T3614" s="15">
        <f t="shared" si="288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>
        <f t="shared" si="286"/>
        <v>62.5</v>
      </c>
      <c r="Q3615" s="10" t="s">
        <v>8315</v>
      </c>
      <c r="R3615" t="s">
        <v>8316</v>
      </c>
      <c r="S3615" s="15">
        <f t="shared" si="287"/>
        <v>41788.58997685185</v>
      </c>
      <c r="T3615" s="15">
        <f t="shared" si="288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>
        <f t="shared" si="286"/>
        <v>35.49</v>
      </c>
      <c r="Q3616" s="10" t="s">
        <v>8315</v>
      </c>
      <c r="R3616" t="s">
        <v>8316</v>
      </c>
      <c r="S3616" s="15">
        <f t="shared" si="287"/>
        <v>42144.041851851856</v>
      </c>
      <c r="T3616" s="15">
        <f t="shared" si="288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5"/>
        <v>107</v>
      </c>
      <c r="P3617">
        <f t="shared" si="286"/>
        <v>37.08</v>
      </c>
      <c r="Q3617" s="10" t="s">
        <v>8315</v>
      </c>
      <c r="R3617" t="s">
        <v>8316</v>
      </c>
      <c r="S3617" s="15">
        <f t="shared" si="287"/>
        <v>42318.593703703707</v>
      </c>
      <c r="T3617" s="15">
        <f t="shared" si="288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5"/>
        <v>125</v>
      </c>
      <c r="P3618">
        <f t="shared" si="286"/>
        <v>69.33</v>
      </c>
      <c r="Q3618" s="10" t="s">
        <v>8315</v>
      </c>
      <c r="R3618" t="s">
        <v>8316</v>
      </c>
      <c r="S3618" s="15">
        <f t="shared" si="287"/>
        <v>42052.949814814812</v>
      </c>
      <c r="T3618" s="15">
        <f t="shared" si="288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5"/>
        <v>119</v>
      </c>
      <c r="P3619">
        <f t="shared" si="286"/>
        <v>17.25</v>
      </c>
      <c r="Q3619" s="10" t="s">
        <v>8315</v>
      </c>
      <c r="R3619" t="s">
        <v>8316</v>
      </c>
      <c r="S3619" s="15">
        <f t="shared" si="287"/>
        <v>42779.610289351855</v>
      </c>
      <c r="T3619" s="15">
        <f t="shared" si="288"/>
        <v>42794</v>
      </c>
      <c r="U3619">
        <f t="shared" si="284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5"/>
        <v>101</v>
      </c>
      <c r="P3620">
        <f t="shared" si="286"/>
        <v>36.07</v>
      </c>
      <c r="Q3620" s="10" t="s">
        <v>8315</v>
      </c>
      <c r="R3620" t="s">
        <v>8316</v>
      </c>
      <c r="S3620" s="15">
        <f t="shared" si="287"/>
        <v>42128.627893518518</v>
      </c>
      <c r="T3620" s="15">
        <f t="shared" si="288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>
        <f t="shared" si="286"/>
        <v>66.47</v>
      </c>
      <c r="Q3621" s="10" t="s">
        <v>8315</v>
      </c>
      <c r="R3621" t="s">
        <v>8316</v>
      </c>
      <c r="S3621" s="15">
        <f t="shared" si="287"/>
        <v>42661.132245370376</v>
      </c>
      <c r="T3621" s="15">
        <f t="shared" si="288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>
        <f t="shared" si="286"/>
        <v>56.07</v>
      </c>
      <c r="Q3622" s="10" t="s">
        <v>8315</v>
      </c>
      <c r="R3622" t="s">
        <v>8316</v>
      </c>
      <c r="S3622" s="15">
        <f t="shared" si="287"/>
        <v>42037.938206018516</v>
      </c>
      <c r="T3622" s="15">
        <f t="shared" si="288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>
        <f t="shared" si="286"/>
        <v>47.03</v>
      </c>
      <c r="Q3623" s="10" t="s">
        <v>8315</v>
      </c>
      <c r="R3623" t="s">
        <v>8316</v>
      </c>
      <c r="S3623" s="15">
        <f t="shared" si="287"/>
        <v>42619.935694444444</v>
      </c>
      <c r="T3623" s="15">
        <f t="shared" si="288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>
        <f t="shared" si="286"/>
        <v>47.67</v>
      </c>
      <c r="Q3624" s="10" t="s">
        <v>8315</v>
      </c>
      <c r="R3624" t="s">
        <v>8316</v>
      </c>
      <c r="S3624" s="15">
        <f t="shared" si="287"/>
        <v>41877.221886574072</v>
      </c>
      <c r="T3624" s="15">
        <f t="shared" si="288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>
        <f t="shared" si="286"/>
        <v>88.24</v>
      </c>
      <c r="Q3625" s="10" t="s">
        <v>8315</v>
      </c>
      <c r="R3625" t="s">
        <v>8316</v>
      </c>
      <c r="S3625" s="15">
        <f t="shared" si="287"/>
        <v>41828.736921296295</v>
      </c>
      <c r="T3625" s="15">
        <f t="shared" si="288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>
        <f t="shared" si="286"/>
        <v>80.72</v>
      </c>
      <c r="Q3626" s="10" t="s">
        <v>8315</v>
      </c>
      <c r="R3626" t="s">
        <v>8316</v>
      </c>
      <c r="S3626" s="15">
        <f t="shared" si="287"/>
        <v>42545.774189814809</v>
      </c>
      <c r="T3626" s="15">
        <f t="shared" si="288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5"/>
        <v>103</v>
      </c>
      <c r="P3627">
        <f t="shared" si="286"/>
        <v>39.49</v>
      </c>
      <c r="Q3627" s="10" t="s">
        <v>8315</v>
      </c>
      <c r="R3627" t="s">
        <v>8316</v>
      </c>
      <c r="S3627" s="15">
        <f t="shared" si="287"/>
        <v>42157.652511574073</v>
      </c>
      <c r="T3627" s="15">
        <f t="shared" si="288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5"/>
        <v>102</v>
      </c>
      <c r="P3628">
        <f t="shared" si="286"/>
        <v>84.85</v>
      </c>
      <c r="Q3628" s="10" t="s">
        <v>8315</v>
      </c>
      <c r="R3628" t="s">
        <v>8316</v>
      </c>
      <c r="S3628" s="15">
        <f t="shared" si="287"/>
        <v>41846.667326388888</v>
      </c>
      <c r="T3628" s="15">
        <f t="shared" si="288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6"/>
        <v>68.97</v>
      </c>
      <c r="Q3629" s="10" t="s">
        <v>8315</v>
      </c>
      <c r="R3629" t="s">
        <v>8316</v>
      </c>
      <c r="S3629" s="15">
        <f t="shared" si="287"/>
        <v>42460.741747685184</v>
      </c>
      <c r="T3629" s="15">
        <f t="shared" si="288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0" t="s">
        <v>8315</v>
      </c>
      <c r="R3630" t="s">
        <v>8357</v>
      </c>
      <c r="S3630" s="15">
        <f t="shared" si="287"/>
        <v>42291.833287037036</v>
      </c>
      <c r="T3630" s="15">
        <f t="shared" si="288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0" t="s">
        <v>8315</v>
      </c>
      <c r="R3631" t="s">
        <v>8357</v>
      </c>
      <c r="S3631" s="15">
        <f t="shared" si="287"/>
        <v>42437.094490740739</v>
      </c>
      <c r="T3631" s="15">
        <f t="shared" si="288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0" t="s">
        <v>8315</v>
      </c>
      <c r="R3632" t="s">
        <v>8357</v>
      </c>
      <c r="S3632" s="15">
        <f t="shared" si="287"/>
        <v>41942.84710648148</v>
      </c>
      <c r="T3632" s="15">
        <f t="shared" si="288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0" t="s">
        <v>8315</v>
      </c>
      <c r="R3633" t="s">
        <v>8357</v>
      </c>
      <c r="S3633" s="15">
        <f t="shared" si="287"/>
        <v>41880.753437499996</v>
      </c>
      <c r="T3633" s="15">
        <f t="shared" si="288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0" t="s">
        <v>8315</v>
      </c>
      <c r="R3634" t="s">
        <v>8357</v>
      </c>
      <c r="S3634" s="15">
        <f t="shared" si="287"/>
        <v>41946.936909722222</v>
      </c>
      <c r="T3634" s="15">
        <f t="shared" si="288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0" t="s">
        <v>8315</v>
      </c>
      <c r="R3635" t="s">
        <v>8357</v>
      </c>
      <c r="S3635" s="15">
        <f t="shared" si="287"/>
        <v>42649.623460648145</v>
      </c>
      <c r="T3635" s="15">
        <f t="shared" si="288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0" t="s">
        <v>8315</v>
      </c>
      <c r="R3636" t="s">
        <v>8357</v>
      </c>
      <c r="S3636" s="15">
        <f t="shared" si="287"/>
        <v>42701.166365740741</v>
      </c>
      <c r="T3636" s="15">
        <f t="shared" si="288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0" t="s">
        <v>8315</v>
      </c>
      <c r="R3637" t="s">
        <v>8357</v>
      </c>
      <c r="S3637" s="15">
        <f t="shared" si="287"/>
        <v>42450.88282407407</v>
      </c>
      <c r="T3637" s="15">
        <f t="shared" si="288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0" t="s">
        <v>8315</v>
      </c>
      <c r="R3638" t="s">
        <v>8357</v>
      </c>
      <c r="S3638" s="15">
        <f t="shared" si="287"/>
        <v>42226.694780092599</v>
      </c>
      <c r="T3638" s="15">
        <f t="shared" si="288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0" t="s">
        <v>8315</v>
      </c>
      <c r="R3639" t="s">
        <v>8357</v>
      </c>
      <c r="S3639" s="15">
        <f t="shared" si="287"/>
        <v>41975.700636574074</v>
      </c>
      <c r="T3639" s="15">
        <f t="shared" si="288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0" t="s">
        <v>8315</v>
      </c>
      <c r="R3640" t="s">
        <v>8357</v>
      </c>
      <c r="S3640" s="15">
        <f t="shared" si="287"/>
        <v>42053.672824074078</v>
      </c>
      <c r="T3640" s="15">
        <f t="shared" si="288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0" t="s">
        <v>8315</v>
      </c>
      <c r="R3641" t="s">
        <v>8357</v>
      </c>
      <c r="S3641" s="15">
        <f t="shared" si="287"/>
        <v>42590.677152777775</v>
      </c>
      <c r="T3641" s="15">
        <f t="shared" si="288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0" t="s">
        <v>8315</v>
      </c>
      <c r="R3642" t="s">
        <v>8357</v>
      </c>
      <c r="S3642" s="15">
        <f t="shared" si="287"/>
        <v>42104.781597222223</v>
      </c>
      <c r="T3642" s="15">
        <f t="shared" si="288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0" t="s">
        <v>8315</v>
      </c>
      <c r="R3643" t="s">
        <v>8357</v>
      </c>
      <c r="S3643" s="15">
        <f t="shared" si="287"/>
        <v>41899.627071759263</v>
      </c>
      <c r="T3643" s="15">
        <f t="shared" si="288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0" t="s">
        <v>8315</v>
      </c>
      <c r="R3644" t="s">
        <v>8357</v>
      </c>
      <c r="S3644" s="15">
        <f t="shared" si="287"/>
        <v>42297.816284722227</v>
      </c>
      <c r="T3644" s="15">
        <f t="shared" si="288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0" t="s">
        <v>8315</v>
      </c>
      <c r="R3645" t="s">
        <v>8357</v>
      </c>
      <c r="S3645" s="15">
        <f t="shared" si="287"/>
        <v>42285.143969907411</v>
      </c>
      <c r="T3645" s="15">
        <f t="shared" si="288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0" t="s">
        <v>8315</v>
      </c>
      <c r="R3646" t="s">
        <v>8357</v>
      </c>
      <c r="S3646" s="15">
        <f t="shared" si="287"/>
        <v>42409.241747685184</v>
      </c>
      <c r="T3646" s="15">
        <f t="shared" si="288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0" t="s">
        <v>8315</v>
      </c>
      <c r="R3647" t="s">
        <v>8357</v>
      </c>
      <c r="S3647" s="15">
        <f t="shared" si="287"/>
        <v>42665.970347222217</v>
      </c>
      <c r="T3647" s="15">
        <f t="shared" si="288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0" t="s">
        <v>8315</v>
      </c>
      <c r="R3648" t="s">
        <v>8357</v>
      </c>
      <c r="S3648" s="15">
        <f t="shared" si="287"/>
        <v>42140.421319444446</v>
      </c>
      <c r="T3648" s="15">
        <f t="shared" si="288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0" t="s">
        <v>8315</v>
      </c>
      <c r="R3649" t="s">
        <v>8357</v>
      </c>
      <c r="S3649" s="15">
        <f t="shared" si="287"/>
        <v>42598.749155092592</v>
      </c>
      <c r="T3649" s="15">
        <f t="shared" si="288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6"/>
        <v>550.04</v>
      </c>
      <c r="Q3650" s="10" t="s">
        <v>8315</v>
      </c>
      <c r="R3650" t="s">
        <v>8316</v>
      </c>
      <c r="S3650" s="15">
        <f t="shared" si="287"/>
        <v>41887.292187500003</v>
      </c>
      <c r="T3650" s="15">
        <f t="shared" si="288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ref="O3677:O3740" si="290">ROUND(E3677/D3677*100,0)</f>
        <v>140</v>
      </c>
      <c r="P3677">
        <f t="shared" ref="P3677:P3740" si="291">IFERROR(ROUND(E3677/L3677,2),0)</f>
        <v>23.33</v>
      </c>
      <c r="Q3677" s="10" t="s">
        <v>8315</v>
      </c>
      <c r="R3677" t="s">
        <v>8316</v>
      </c>
      <c r="S3677" s="15">
        <f t="shared" ref="S3677:S3740" si="292">(((J3677/60)/60)/24)+DATE(1970,1,1)</f>
        <v>42493.597013888888</v>
      </c>
      <c r="T3677" s="15">
        <f t="shared" ref="T3677:T3740" si="293">(((I3677/60)/60)/24)+DATE(1970,1,1)</f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>
        <f t="shared" si="291"/>
        <v>64.38</v>
      </c>
      <c r="Q3678" s="10" t="s">
        <v>8315</v>
      </c>
      <c r="R3678" t="s">
        <v>8316</v>
      </c>
      <c r="S3678" s="15">
        <f t="shared" si="292"/>
        <v>41876.815787037034</v>
      </c>
      <c r="T3678" s="15">
        <f t="shared" si="293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>
        <f t="shared" si="291"/>
        <v>62.05</v>
      </c>
      <c r="Q3679" s="10" t="s">
        <v>8315</v>
      </c>
      <c r="R3679" t="s">
        <v>8316</v>
      </c>
      <c r="S3679" s="15">
        <f t="shared" si="292"/>
        <v>41802.574282407404</v>
      </c>
      <c r="T3679" s="15">
        <f t="shared" si="293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0"/>
        <v>103</v>
      </c>
      <c r="P3680">
        <f t="shared" si="291"/>
        <v>66.13</v>
      </c>
      <c r="Q3680" s="10" t="s">
        <v>8315</v>
      </c>
      <c r="R3680" t="s">
        <v>8316</v>
      </c>
      <c r="S3680" s="15">
        <f t="shared" si="292"/>
        <v>42120.531226851846</v>
      </c>
      <c r="T3680" s="15">
        <f t="shared" si="293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>
        <f t="shared" si="291"/>
        <v>73.400000000000006</v>
      </c>
      <c r="Q3681" s="10" t="s">
        <v>8315</v>
      </c>
      <c r="R3681" t="s">
        <v>8316</v>
      </c>
      <c r="S3681" s="15">
        <f t="shared" si="292"/>
        <v>41786.761354166665</v>
      </c>
      <c r="T3681" s="15">
        <f t="shared" si="293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>
        <f t="shared" si="291"/>
        <v>99.5</v>
      </c>
      <c r="Q3682" s="10" t="s">
        <v>8315</v>
      </c>
      <c r="R3682" t="s">
        <v>8316</v>
      </c>
      <c r="S3682" s="15">
        <f t="shared" si="292"/>
        <v>42627.454097222217</v>
      </c>
      <c r="T3682" s="15">
        <f t="shared" si="293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>
        <f t="shared" si="291"/>
        <v>62.17</v>
      </c>
      <c r="Q3683" s="10" t="s">
        <v>8315</v>
      </c>
      <c r="R3683" t="s">
        <v>8316</v>
      </c>
      <c r="S3683" s="15">
        <f t="shared" si="292"/>
        <v>42374.651504629626</v>
      </c>
      <c r="T3683" s="15">
        <f t="shared" si="293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>
        <f t="shared" si="291"/>
        <v>62.33</v>
      </c>
      <c r="Q3684" s="10" t="s">
        <v>8315</v>
      </c>
      <c r="R3684" t="s">
        <v>8316</v>
      </c>
      <c r="S3684" s="15">
        <f t="shared" si="292"/>
        <v>41772.685393518521</v>
      </c>
      <c r="T3684" s="15">
        <f t="shared" si="293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>
        <f t="shared" si="291"/>
        <v>58.79</v>
      </c>
      <c r="Q3685" s="10" t="s">
        <v>8315</v>
      </c>
      <c r="R3685" t="s">
        <v>8316</v>
      </c>
      <c r="S3685" s="15">
        <f t="shared" si="292"/>
        <v>42633.116851851853</v>
      </c>
      <c r="T3685" s="15">
        <f t="shared" si="293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>
        <f t="shared" si="291"/>
        <v>45.35</v>
      </c>
      <c r="Q3686" s="10" t="s">
        <v>8315</v>
      </c>
      <c r="R3686" t="s">
        <v>8316</v>
      </c>
      <c r="S3686" s="15">
        <f t="shared" si="292"/>
        <v>42219.180393518516</v>
      </c>
      <c r="T3686" s="15">
        <f t="shared" si="293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>
        <f t="shared" si="291"/>
        <v>41.94</v>
      </c>
      <c r="Q3687" s="10" t="s">
        <v>8315</v>
      </c>
      <c r="R3687" t="s">
        <v>8316</v>
      </c>
      <c r="S3687" s="15">
        <f t="shared" si="292"/>
        <v>41753.593275462961</v>
      </c>
      <c r="T3687" s="15">
        <f t="shared" si="293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>
        <f t="shared" si="291"/>
        <v>59.17</v>
      </c>
      <c r="Q3688" s="10" t="s">
        <v>8315</v>
      </c>
      <c r="R3688" t="s">
        <v>8316</v>
      </c>
      <c r="S3688" s="15">
        <f t="shared" si="292"/>
        <v>42230.662731481483</v>
      </c>
      <c r="T3688" s="15">
        <f t="shared" si="293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>
        <f t="shared" si="291"/>
        <v>200.49</v>
      </c>
      <c r="Q3689" s="10" t="s">
        <v>8315</v>
      </c>
      <c r="R3689" t="s">
        <v>8316</v>
      </c>
      <c r="S3689" s="15">
        <f t="shared" si="292"/>
        <v>41787.218229166669</v>
      </c>
      <c r="T3689" s="15">
        <f t="shared" si="293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0"/>
        <v>109</v>
      </c>
      <c r="P3690">
        <f t="shared" si="291"/>
        <v>83.97</v>
      </c>
      <c r="Q3690" s="10" t="s">
        <v>8315</v>
      </c>
      <c r="R3690" t="s">
        <v>8316</v>
      </c>
      <c r="S3690" s="15">
        <f t="shared" si="292"/>
        <v>41829.787083333329</v>
      </c>
      <c r="T3690" s="15">
        <f t="shared" si="293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>
        <f t="shared" si="291"/>
        <v>57.26</v>
      </c>
      <c r="Q3691" s="10" t="s">
        <v>8315</v>
      </c>
      <c r="R3691" t="s">
        <v>8316</v>
      </c>
      <c r="S3691" s="15">
        <f t="shared" si="292"/>
        <v>42147.826840277776</v>
      </c>
      <c r="T3691" s="15">
        <f t="shared" si="293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>
        <f t="shared" si="291"/>
        <v>58.06</v>
      </c>
      <c r="Q3692" s="10" t="s">
        <v>8315</v>
      </c>
      <c r="R3692" t="s">
        <v>8316</v>
      </c>
      <c r="S3692" s="15">
        <f t="shared" si="292"/>
        <v>41940.598182870373</v>
      </c>
      <c r="T3692" s="15">
        <f t="shared" si="293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91"/>
        <v>186.8</v>
      </c>
      <c r="Q3693" s="10" t="s">
        <v>8315</v>
      </c>
      <c r="R3693" t="s">
        <v>8316</v>
      </c>
      <c r="S3693" s="15">
        <f t="shared" si="292"/>
        <v>42020.700567129628</v>
      </c>
      <c r="T3693" s="15">
        <f t="shared" si="293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91"/>
        <v>74.12</v>
      </c>
      <c r="Q3694" s="10" t="s">
        <v>8315</v>
      </c>
      <c r="R3694" t="s">
        <v>8316</v>
      </c>
      <c r="S3694" s="15">
        <f t="shared" si="292"/>
        <v>41891.96503472222</v>
      </c>
      <c r="T3694" s="15">
        <f t="shared" si="293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>
        <f t="shared" si="291"/>
        <v>30.71</v>
      </c>
      <c r="Q3695" s="10" t="s">
        <v>8315</v>
      </c>
      <c r="R3695" t="s">
        <v>8316</v>
      </c>
      <c r="S3695" s="15">
        <f t="shared" si="292"/>
        <v>42309.191307870366</v>
      </c>
      <c r="T3695" s="15">
        <f t="shared" si="293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91"/>
        <v>62.67</v>
      </c>
      <c r="Q3696" s="10" t="s">
        <v>8315</v>
      </c>
      <c r="R3696" t="s">
        <v>8316</v>
      </c>
      <c r="S3696" s="15">
        <f t="shared" si="292"/>
        <v>42490.133877314816</v>
      </c>
      <c r="T3696" s="15">
        <f t="shared" si="293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91"/>
        <v>121.36</v>
      </c>
      <c r="Q3697" s="10" t="s">
        <v>8315</v>
      </c>
      <c r="R3697" t="s">
        <v>8316</v>
      </c>
      <c r="S3697" s="15">
        <f t="shared" si="292"/>
        <v>41995.870486111111</v>
      </c>
      <c r="T3697" s="15">
        <f t="shared" si="293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>
        <f t="shared" si="291"/>
        <v>39.74</v>
      </c>
      <c r="Q3698" s="10" t="s">
        <v>8315</v>
      </c>
      <c r="R3698" t="s">
        <v>8316</v>
      </c>
      <c r="S3698" s="15">
        <f t="shared" si="292"/>
        <v>41988.617083333331</v>
      </c>
      <c r="T3698" s="15">
        <f t="shared" si="293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>
        <f t="shared" si="291"/>
        <v>72</v>
      </c>
      <c r="Q3699" s="10" t="s">
        <v>8315</v>
      </c>
      <c r="R3699" t="s">
        <v>8316</v>
      </c>
      <c r="S3699" s="15">
        <f t="shared" si="292"/>
        <v>42479.465833333335</v>
      </c>
      <c r="T3699" s="15">
        <f t="shared" si="293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91"/>
        <v>40.630000000000003</v>
      </c>
      <c r="Q3700" s="10" t="s">
        <v>8315</v>
      </c>
      <c r="R3700" t="s">
        <v>8316</v>
      </c>
      <c r="S3700" s="15">
        <f t="shared" si="292"/>
        <v>42401.806562500002</v>
      </c>
      <c r="T3700" s="15">
        <f t="shared" si="293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91"/>
        <v>63</v>
      </c>
      <c r="Q3701" s="10" t="s">
        <v>8315</v>
      </c>
      <c r="R3701" t="s">
        <v>8316</v>
      </c>
      <c r="S3701" s="15">
        <f t="shared" si="292"/>
        <v>41897.602037037039</v>
      </c>
      <c r="T3701" s="15">
        <f t="shared" si="293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91"/>
        <v>33.67</v>
      </c>
      <c r="Q3702" s="10" t="s">
        <v>8315</v>
      </c>
      <c r="R3702" t="s">
        <v>8316</v>
      </c>
      <c r="S3702" s="15">
        <f t="shared" si="292"/>
        <v>41882.585648148146</v>
      </c>
      <c r="T3702" s="15">
        <f t="shared" si="293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>
        <f t="shared" si="291"/>
        <v>38.590000000000003</v>
      </c>
      <c r="Q3703" s="10" t="s">
        <v>8315</v>
      </c>
      <c r="R3703" t="s">
        <v>8316</v>
      </c>
      <c r="S3703" s="15">
        <f t="shared" si="292"/>
        <v>42129.541585648149</v>
      </c>
      <c r="T3703" s="15">
        <f t="shared" si="293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>
        <f t="shared" si="291"/>
        <v>155.94999999999999</v>
      </c>
      <c r="Q3704" s="10" t="s">
        <v>8315</v>
      </c>
      <c r="R3704" t="s">
        <v>8316</v>
      </c>
      <c r="S3704" s="15">
        <f t="shared" si="292"/>
        <v>42524.53800925926</v>
      </c>
      <c r="T3704" s="15">
        <f t="shared" si="293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91"/>
        <v>43.2</v>
      </c>
      <c r="Q3705" s="10" t="s">
        <v>8315</v>
      </c>
      <c r="R3705" t="s">
        <v>8316</v>
      </c>
      <c r="S3705" s="15">
        <f t="shared" si="292"/>
        <v>42556.504490740743</v>
      </c>
      <c r="T3705" s="15">
        <f t="shared" si="293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>
        <f t="shared" si="291"/>
        <v>15.15</v>
      </c>
      <c r="Q3706" s="10" t="s">
        <v>8315</v>
      </c>
      <c r="R3706" t="s">
        <v>8316</v>
      </c>
      <c r="S3706" s="15">
        <f t="shared" si="292"/>
        <v>42461.689745370371</v>
      </c>
      <c r="T3706" s="15">
        <f t="shared" si="293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91"/>
        <v>83.57</v>
      </c>
      <c r="Q3707" s="10" t="s">
        <v>8315</v>
      </c>
      <c r="R3707" t="s">
        <v>8316</v>
      </c>
      <c r="S3707" s="15">
        <f t="shared" si="292"/>
        <v>41792.542986111112</v>
      </c>
      <c r="T3707" s="15">
        <f t="shared" si="293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91"/>
        <v>140</v>
      </c>
      <c r="Q3708" s="10" t="s">
        <v>8315</v>
      </c>
      <c r="R3708" t="s">
        <v>8316</v>
      </c>
      <c r="S3708" s="15">
        <f t="shared" si="292"/>
        <v>41879.913761574076</v>
      </c>
      <c r="T3708" s="15">
        <f t="shared" si="293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91"/>
        <v>80.87</v>
      </c>
      <c r="Q3709" s="10" t="s">
        <v>8315</v>
      </c>
      <c r="R3709" t="s">
        <v>8316</v>
      </c>
      <c r="S3709" s="15">
        <f t="shared" si="292"/>
        <v>42552.048356481479</v>
      </c>
      <c r="T3709" s="15">
        <f t="shared" si="293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91"/>
        <v>53.85</v>
      </c>
      <c r="Q3710" s="10" t="s">
        <v>8315</v>
      </c>
      <c r="R3710" t="s">
        <v>8316</v>
      </c>
      <c r="S3710" s="15">
        <f t="shared" si="292"/>
        <v>41810.142199074071</v>
      </c>
      <c r="T3710" s="15">
        <f t="shared" si="293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91"/>
        <v>30.93</v>
      </c>
      <c r="Q3711" s="10" t="s">
        <v>8315</v>
      </c>
      <c r="R3711" t="s">
        <v>8316</v>
      </c>
      <c r="S3711" s="15">
        <f t="shared" si="292"/>
        <v>41785.707708333335</v>
      </c>
      <c r="T3711" s="15">
        <f t="shared" si="293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91"/>
        <v>67.959999999999994</v>
      </c>
      <c r="Q3712" s="10" t="s">
        <v>8315</v>
      </c>
      <c r="R3712" t="s">
        <v>8316</v>
      </c>
      <c r="S3712" s="15">
        <f t="shared" si="292"/>
        <v>42072.576249999998</v>
      </c>
      <c r="T3712" s="15">
        <f t="shared" si="293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91"/>
        <v>27.14</v>
      </c>
      <c r="Q3713" s="10" t="s">
        <v>8315</v>
      </c>
      <c r="R3713" t="s">
        <v>8316</v>
      </c>
      <c r="S3713" s="15">
        <f t="shared" si="292"/>
        <v>41779.724224537036</v>
      </c>
      <c r="T3713" s="15">
        <f t="shared" si="293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91"/>
        <v>110.87</v>
      </c>
      <c r="Q3714" s="10" t="s">
        <v>8315</v>
      </c>
      <c r="R3714" t="s">
        <v>8316</v>
      </c>
      <c r="S3714" s="15">
        <f t="shared" si="292"/>
        <v>42134.172071759262</v>
      </c>
      <c r="T3714" s="15">
        <f t="shared" si="293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3957</v>
      </c>
      <c r="B3730" s="3" t="s">
        <v>3954</v>
      </c>
      <c r="C3730" s="3" t="s">
        <v>8064</v>
      </c>
      <c r="D3730" s="6">
        <v>28000</v>
      </c>
      <c r="E3730" s="8">
        <v>7</v>
      </c>
      <c r="F3730" t="s">
        <v>8220</v>
      </c>
      <c r="G3730" t="s">
        <v>8223</v>
      </c>
      <c r="H3730" t="s">
        <v>8245</v>
      </c>
      <c r="I3730">
        <v>1468020354</v>
      </c>
      <c r="J3730">
        <v>1464045954</v>
      </c>
      <c r="K3730" t="b">
        <v>0</v>
      </c>
      <c r="L3730">
        <v>1</v>
      </c>
      <c r="M3730" t="b">
        <v>0</v>
      </c>
      <c r="N3730" t="s">
        <v>8269</v>
      </c>
      <c r="O3730">
        <f t="shared" si="290"/>
        <v>0</v>
      </c>
      <c r="P3730">
        <f t="shared" si="291"/>
        <v>7</v>
      </c>
      <c r="Q3730" s="10" t="s">
        <v>8315</v>
      </c>
      <c r="R3730" t="s">
        <v>8316</v>
      </c>
      <c r="S3730" s="15">
        <f t="shared" si="292"/>
        <v>42513.976319444439</v>
      </c>
      <c r="T3730" s="15">
        <f t="shared" si="293"/>
        <v>42559.976319444439</v>
      </c>
      <c r="U3730">
        <f t="shared" si="294"/>
        <v>2016</v>
      </c>
    </row>
    <row r="3731" spans="1:21" ht="60" hidden="1" x14ac:dyDescent="0.25">
      <c r="A3731">
        <v>2886</v>
      </c>
      <c r="B3731" s="3" t="s">
        <v>2886</v>
      </c>
      <c r="C3731" s="3" t="s">
        <v>6996</v>
      </c>
      <c r="D3731" s="6">
        <v>200</v>
      </c>
      <c r="E3731" s="8">
        <v>10</v>
      </c>
      <c r="F3731" t="s">
        <v>8220</v>
      </c>
      <c r="G3731" t="s">
        <v>8223</v>
      </c>
      <c r="H3731" t="s">
        <v>8245</v>
      </c>
      <c r="I3731">
        <v>1442635140</v>
      </c>
      <c r="J3731">
        <v>1442243484</v>
      </c>
      <c r="K3731" t="b">
        <v>0</v>
      </c>
      <c r="L3731">
        <v>1</v>
      </c>
      <c r="M3731" t="b">
        <v>0</v>
      </c>
      <c r="N3731" t="s">
        <v>8269</v>
      </c>
      <c r="O3731">
        <f t="shared" si="290"/>
        <v>5</v>
      </c>
      <c r="P3731">
        <f t="shared" si="291"/>
        <v>10</v>
      </c>
      <c r="Q3731" s="10" t="s">
        <v>8315</v>
      </c>
      <c r="R3731" t="s">
        <v>8316</v>
      </c>
      <c r="S3731" s="15">
        <f t="shared" si="292"/>
        <v>42261.632916666669</v>
      </c>
      <c r="T3731" s="15">
        <f t="shared" si="293"/>
        <v>42266.165972222225</v>
      </c>
      <c r="U3731">
        <f t="shared" si="294"/>
        <v>2015</v>
      </c>
    </row>
    <row r="3732" spans="1:21" ht="45" hidden="1" x14ac:dyDescent="0.25">
      <c r="A3732">
        <v>3745</v>
      </c>
      <c r="B3732" s="3" t="s">
        <v>3742</v>
      </c>
      <c r="C3732" s="3" t="s">
        <v>7855</v>
      </c>
      <c r="D3732" s="6">
        <v>100</v>
      </c>
      <c r="E3732" s="8">
        <v>10</v>
      </c>
      <c r="F3732" t="s">
        <v>8220</v>
      </c>
      <c r="G3732" t="s">
        <v>8223</v>
      </c>
      <c r="H3732" t="s">
        <v>8245</v>
      </c>
      <c r="I3732">
        <v>1407689102</v>
      </c>
      <c r="J3732">
        <v>1405097102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</v>
      </c>
      <c r="Q3732" s="10" t="s">
        <v>8315</v>
      </c>
      <c r="R3732" t="s">
        <v>8316</v>
      </c>
      <c r="S3732" s="15">
        <f t="shared" si="292"/>
        <v>41831.697939814818</v>
      </c>
      <c r="T3732" s="15">
        <f t="shared" si="293"/>
        <v>41861.697939814818</v>
      </c>
      <c r="U3732">
        <f t="shared" si="294"/>
        <v>2014</v>
      </c>
    </row>
    <row r="3733" spans="1:21" ht="30" hidden="1" x14ac:dyDescent="0.25">
      <c r="A3733">
        <v>4000</v>
      </c>
      <c r="B3733" s="3" t="s">
        <v>3996</v>
      </c>
      <c r="C3733" s="3" t="s">
        <v>8106</v>
      </c>
      <c r="D3733" s="6">
        <v>8000</v>
      </c>
      <c r="E3733" s="8">
        <v>10</v>
      </c>
      <c r="F3733" t="s">
        <v>8220</v>
      </c>
      <c r="G3733" t="s">
        <v>8223</v>
      </c>
      <c r="H3733" t="s">
        <v>8245</v>
      </c>
      <c r="I3733">
        <v>1462631358</v>
      </c>
      <c r="J3733">
        <v>1457450958</v>
      </c>
      <c r="K3733" t="b">
        <v>0</v>
      </c>
      <c r="L3733">
        <v>1</v>
      </c>
      <c r="M3733" t="b">
        <v>0</v>
      </c>
      <c r="N3733" t="s">
        <v>8269</v>
      </c>
      <c r="O3733">
        <f t="shared" si="290"/>
        <v>0</v>
      </c>
      <c r="P3733">
        <f t="shared" si="291"/>
        <v>10</v>
      </c>
      <c r="Q3733" s="10" t="s">
        <v>8315</v>
      </c>
      <c r="R3733" t="s">
        <v>8316</v>
      </c>
      <c r="S3733" s="15">
        <f t="shared" si="292"/>
        <v>42437.64534722222</v>
      </c>
      <c r="T3733" s="15">
        <f t="shared" si="293"/>
        <v>42497.603680555556</v>
      </c>
      <c r="U3733">
        <f t="shared" si="294"/>
        <v>2016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60" hidden="1" x14ac:dyDescent="0.25">
      <c r="A3735">
        <v>4024</v>
      </c>
      <c r="B3735" s="3" t="s">
        <v>4020</v>
      </c>
      <c r="C3735" s="3" t="s">
        <v>8129</v>
      </c>
      <c r="D3735" s="6">
        <v>800</v>
      </c>
      <c r="E3735" s="8">
        <v>10</v>
      </c>
      <c r="F3735" t="s">
        <v>8220</v>
      </c>
      <c r="G3735" t="s">
        <v>8223</v>
      </c>
      <c r="H3735" t="s">
        <v>8245</v>
      </c>
      <c r="I3735">
        <v>1441037097</v>
      </c>
      <c r="J3735">
        <v>1438445097</v>
      </c>
      <c r="K3735" t="b">
        <v>0</v>
      </c>
      <c r="L3735">
        <v>1</v>
      </c>
      <c r="M3735" t="b">
        <v>0</v>
      </c>
      <c r="N3735" t="s">
        <v>8269</v>
      </c>
      <c r="O3735">
        <f t="shared" si="290"/>
        <v>1</v>
      </c>
      <c r="P3735">
        <f t="shared" si="291"/>
        <v>10</v>
      </c>
      <c r="Q3735" s="10" t="s">
        <v>8315</v>
      </c>
      <c r="R3735" t="s">
        <v>8316</v>
      </c>
      <c r="S3735" s="15">
        <f t="shared" si="292"/>
        <v>42217.670104166667</v>
      </c>
      <c r="T3735" s="15">
        <f t="shared" si="293"/>
        <v>42247.670104166667</v>
      </c>
      <c r="U3735">
        <f t="shared" si="294"/>
        <v>2015</v>
      </c>
    </row>
    <row r="3736" spans="1:21" ht="60" hidden="1" x14ac:dyDescent="0.25">
      <c r="A3736">
        <v>4085</v>
      </c>
      <c r="B3736" s="3" t="s">
        <v>4081</v>
      </c>
      <c r="C3736" s="3" t="s">
        <v>8188</v>
      </c>
      <c r="D3736" s="6">
        <v>3500</v>
      </c>
      <c r="E3736" s="8">
        <v>10</v>
      </c>
      <c r="F3736" t="s">
        <v>8220</v>
      </c>
      <c r="G3736" t="s">
        <v>8223</v>
      </c>
      <c r="H3736" t="s">
        <v>8245</v>
      </c>
      <c r="I3736">
        <v>1427169540</v>
      </c>
      <c r="J3736">
        <v>1424701775</v>
      </c>
      <c r="K3736" t="b">
        <v>0</v>
      </c>
      <c r="L3736">
        <v>1</v>
      </c>
      <c r="M3736" t="b">
        <v>0</v>
      </c>
      <c r="N3736" t="s">
        <v>8269</v>
      </c>
      <c r="O3736">
        <f t="shared" si="290"/>
        <v>0</v>
      </c>
      <c r="P3736">
        <f t="shared" si="291"/>
        <v>10</v>
      </c>
      <c r="Q3736" s="10" t="s">
        <v>8315</v>
      </c>
      <c r="R3736" t="s">
        <v>8316</v>
      </c>
      <c r="S3736" s="15">
        <f t="shared" si="292"/>
        <v>42058.603877314818</v>
      </c>
      <c r="T3736" s="15">
        <f t="shared" si="293"/>
        <v>42087.165972222225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0" hidden="1" x14ac:dyDescent="0.25">
      <c r="A3739">
        <v>3866</v>
      </c>
      <c r="B3739" s="3" t="s">
        <v>3863</v>
      </c>
      <c r="C3739" s="3" t="s">
        <v>7975</v>
      </c>
      <c r="D3739" s="6">
        <v>2000</v>
      </c>
      <c r="E3739" s="8">
        <v>11</v>
      </c>
      <c r="F3739" t="s">
        <v>8220</v>
      </c>
      <c r="G3739" t="s">
        <v>8223</v>
      </c>
      <c r="H3739" t="s">
        <v>8245</v>
      </c>
      <c r="I3739">
        <v>1458703740</v>
      </c>
      <c r="J3739">
        <v>1454453021</v>
      </c>
      <c r="K3739" t="b">
        <v>0</v>
      </c>
      <c r="L3739">
        <v>2</v>
      </c>
      <c r="M3739" t="b">
        <v>0</v>
      </c>
      <c r="N3739" t="s">
        <v>8269</v>
      </c>
      <c r="O3739">
        <f t="shared" si="290"/>
        <v>1</v>
      </c>
      <c r="P3739">
        <f t="shared" si="291"/>
        <v>5.5</v>
      </c>
      <c r="Q3739" s="10" t="s">
        <v>8315</v>
      </c>
      <c r="R3739" t="s">
        <v>8316</v>
      </c>
      <c r="S3739" s="15">
        <f t="shared" si="292"/>
        <v>42402.947002314817</v>
      </c>
      <c r="T3739" s="15">
        <f t="shared" si="293"/>
        <v>42452.145138888889</v>
      </c>
      <c r="U3739">
        <f t="shared" si="294"/>
        <v>2016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ref="O3741:O3804" si="295">ROUND(E3741/D3741*100,0)</f>
        <v>20</v>
      </c>
      <c r="P3741">
        <f t="shared" ref="P3741:P3804" si="296">IFERROR(ROUND(E3741/L3741,2),0)</f>
        <v>100.63</v>
      </c>
      <c r="Q3741" s="10" t="s">
        <v>8315</v>
      </c>
      <c r="R3741" t="s">
        <v>8316</v>
      </c>
      <c r="S3741" s="15">
        <f t="shared" ref="S3741:S3804" si="297">(((J3741/60)/60)/24)+DATE(1970,1,1)</f>
        <v>42548.449861111112</v>
      </c>
      <c r="T3741" s="15">
        <f t="shared" ref="T3741:T3804" si="298">(((I3741/60)/60)/24)+DATE(1970,1,1)</f>
        <v>42568.449861111112</v>
      </c>
      <c r="U3741">
        <f t="shared" si="294"/>
        <v>2016</v>
      </c>
    </row>
    <row r="3742" spans="1:21" ht="60" hidden="1" x14ac:dyDescent="0.25">
      <c r="A3742">
        <v>3940</v>
      </c>
      <c r="B3742" s="3" t="s">
        <v>3937</v>
      </c>
      <c r="C3742" s="3" t="s">
        <v>8048</v>
      </c>
      <c r="D3742" s="6">
        <v>5000</v>
      </c>
      <c r="E3742" s="8">
        <v>11</v>
      </c>
      <c r="F3742" t="s">
        <v>8220</v>
      </c>
      <c r="G3742" t="s">
        <v>8223</v>
      </c>
      <c r="H3742" t="s">
        <v>8245</v>
      </c>
      <c r="I3742">
        <v>1420199351</v>
      </c>
      <c r="J3742">
        <v>1416311351</v>
      </c>
      <c r="K3742" t="b">
        <v>0</v>
      </c>
      <c r="L3742">
        <v>2</v>
      </c>
      <c r="M3742" t="b">
        <v>0</v>
      </c>
      <c r="N3742" t="s">
        <v>8269</v>
      </c>
      <c r="O3742">
        <f t="shared" si="295"/>
        <v>0</v>
      </c>
      <c r="P3742">
        <f t="shared" si="296"/>
        <v>5.5</v>
      </c>
      <c r="Q3742" s="10" t="s">
        <v>8315</v>
      </c>
      <c r="R3742" t="s">
        <v>8316</v>
      </c>
      <c r="S3742" s="15">
        <f t="shared" si="297"/>
        <v>41961.492488425924</v>
      </c>
      <c r="T3742" s="15">
        <f t="shared" si="298"/>
        <v>42006.492488425924</v>
      </c>
      <c r="U3742">
        <f t="shared" si="294"/>
        <v>2014</v>
      </c>
    </row>
    <row r="3743" spans="1:21" ht="60" hidden="1" x14ac:dyDescent="0.25">
      <c r="A3743">
        <v>3970</v>
      </c>
      <c r="B3743" s="3" t="s">
        <v>3967</v>
      </c>
      <c r="C3743" s="3" t="s">
        <v>8077</v>
      </c>
      <c r="D3743" s="6">
        <v>15000</v>
      </c>
      <c r="E3743" s="8">
        <v>11</v>
      </c>
      <c r="F3743" t="s">
        <v>8220</v>
      </c>
      <c r="G3743" t="s">
        <v>8223</v>
      </c>
      <c r="H3743" t="s">
        <v>8245</v>
      </c>
      <c r="I3743">
        <v>1460925811</v>
      </c>
      <c r="J3743">
        <v>1458333811</v>
      </c>
      <c r="K3743" t="b">
        <v>0</v>
      </c>
      <c r="L3743">
        <v>2</v>
      </c>
      <c r="M3743" t="b">
        <v>0</v>
      </c>
      <c r="N3743" t="s">
        <v>8269</v>
      </c>
      <c r="O3743">
        <f t="shared" si="295"/>
        <v>0</v>
      </c>
      <c r="P3743">
        <f t="shared" si="296"/>
        <v>5.5</v>
      </c>
      <c r="Q3743" s="10" t="s">
        <v>8315</v>
      </c>
      <c r="R3743" t="s">
        <v>8316</v>
      </c>
      <c r="S3743" s="15">
        <f t="shared" si="297"/>
        <v>42447.863553240735</v>
      </c>
      <c r="T3743" s="15">
        <f t="shared" si="298"/>
        <v>42477.863553240735</v>
      </c>
      <c r="U3743">
        <f t="shared" si="294"/>
        <v>2016</v>
      </c>
    </row>
    <row r="3744" spans="1:21" ht="45" hidden="1" x14ac:dyDescent="0.25">
      <c r="A3744">
        <v>3925</v>
      </c>
      <c r="B3744" s="3" t="s">
        <v>3922</v>
      </c>
      <c r="C3744" s="3" t="s">
        <v>8033</v>
      </c>
      <c r="D3744" s="6">
        <v>150</v>
      </c>
      <c r="E3744" s="8">
        <v>15</v>
      </c>
      <c r="F3744" t="s">
        <v>8220</v>
      </c>
      <c r="G3744" t="s">
        <v>8223</v>
      </c>
      <c r="H3744" t="s">
        <v>8245</v>
      </c>
      <c r="I3744">
        <v>1406753639</v>
      </c>
      <c r="J3744">
        <v>1404161639</v>
      </c>
      <c r="K3744" t="b">
        <v>0</v>
      </c>
      <c r="L3744">
        <v>3</v>
      </c>
      <c r="M3744" t="b">
        <v>0</v>
      </c>
      <c r="N3744" t="s">
        <v>8269</v>
      </c>
      <c r="O3744">
        <f t="shared" si="295"/>
        <v>10</v>
      </c>
      <c r="P3744">
        <f t="shared" si="296"/>
        <v>5</v>
      </c>
      <c r="Q3744" s="10" t="s">
        <v>8315</v>
      </c>
      <c r="R3744" t="s">
        <v>8316</v>
      </c>
      <c r="S3744" s="15">
        <f t="shared" si="297"/>
        <v>41820.870821759258</v>
      </c>
      <c r="T3744" s="15">
        <f t="shared" si="298"/>
        <v>41850.870821759258</v>
      </c>
      <c r="U3744">
        <f t="shared" si="294"/>
        <v>2014</v>
      </c>
    </row>
    <row r="3745" spans="1:21" ht="60" hidden="1" x14ac:dyDescent="0.25">
      <c r="A3745">
        <v>4049</v>
      </c>
      <c r="B3745" s="3" t="s">
        <v>4045</v>
      </c>
      <c r="C3745" s="3" t="s">
        <v>8153</v>
      </c>
      <c r="D3745" s="6">
        <v>20000</v>
      </c>
      <c r="E3745" s="8">
        <v>16</v>
      </c>
      <c r="F3745" t="s">
        <v>8220</v>
      </c>
      <c r="G3745" t="s">
        <v>8223</v>
      </c>
      <c r="H3745" t="s">
        <v>8245</v>
      </c>
      <c r="I3745">
        <v>1436914815</v>
      </c>
      <c r="J3745">
        <v>1434322815</v>
      </c>
      <c r="K3745" t="b">
        <v>0</v>
      </c>
      <c r="L3745">
        <v>1</v>
      </c>
      <c r="M3745" t="b">
        <v>0</v>
      </c>
      <c r="N3745" t="s">
        <v>8269</v>
      </c>
      <c r="O3745">
        <f t="shared" si="295"/>
        <v>0</v>
      </c>
      <c r="P3745">
        <f t="shared" si="296"/>
        <v>16</v>
      </c>
      <c r="Q3745" s="10" t="s">
        <v>8315</v>
      </c>
      <c r="R3745" t="s">
        <v>8316</v>
      </c>
      <c r="S3745" s="15">
        <f t="shared" si="297"/>
        <v>42169.958506944444</v>
      </c>
      <c r="T3745" s="15">
        <f t="shared" si="298"/>
        <v>42199.958506944444</v>
      </c>
      <c r="U3745">
        <f t="shared" si="294"/>
        <v>2015</v>
      </c>
    </row>
    <row r="3746" spans="1:21" ht="60" hidden="1" x14ac:dyDescent="0.25">
      <c r="A3746">
        <v>2863</v>
      </c>
      <c r="B3746" s="3" t="s">
        <v>2863</v>
      </c>
      <c r="C3746" s="3" t="s">
        <v>6973</v>
      </c>
      <c r="D3746" s="6">
        <v>50000</v>
      </c>
      <c r="E3746" s="8">
        <v>20</v>
      </c>
      <c r="F3746" t="s">
        <v>8220</v>
      </c>
      <c r="G3746" t="s">
        <v>8223</v>
      </c>
      <c r="H3746" t="s">
        <v>8245</v>
      </c>
      <c r="I3746">
        <v>1410279123</v>
      </c>
      <c r="J3746">
        <v>1405095123</v>
      </c>
      <c r="K3746" t="b">
        <v>0</v>
      </c>
      <c r="L3746">
        <v>1</v>
      </c>
      <c r="M3746" t="b">
        <v>0</v>
      </c>
      <c r="N3746" t="s">
        <v>8269</v>
      </c>
      <c r="O3746">
        <f t="shared" si="295"/>
        <v>0</v>
      </c>
      <c r="P3746">
        <f t="shared" si="296"/>
        <v>20</v>
      </c>
      <c r="Q3746" s="10" t="s">
        <v>8315</v>
      </c>
      <c r="R3746" t="s">
        <v>8316</v>
      </c>
      <c r="S3746" s="15">
        <f t="shared" si="297"/>
        <v>41831.675034722226</v>
      </c>
      <c r="T3746" s="15">
        <f t="shared" si="298"/>
        <v>41891.675034722226</v>
      </c>
      <c r="U3746">
        <f t="shared" si="294"/>
        <v>2014</v>
      </c>
    </row>
    <row r="3747" spans="1:21" ht="60" hidden="1" x14ac:dyDescent="0.25">
      <c r="A3747">
        <v>2909</v>
      </c>
      <c r="B3747" s="3" t="s">
        <v>2909</v>
      </c>
      <c r="C3747" s="3" t="s">
        <v>7019</v>
      </c>
      <c r="D3747" s="6">
        <v>180000</v>
      </c>
      <c r="E3747" s="8">
        <v>20</v>
      </c>
      <c r="F3747" t="s">
        <v>8220</v>
      </c>
      <c r="G3747" t="s">
        <v>8223</v>
      </c>
      <c r="H3747" t="s">
        <v>8245</v>
      </c>
      <c r="I3747">
        <v>1416944760</v>
      </c>
      <c r="J3747">
        <v>1413527001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0</v>
      </c>
      <c r="P3747">
        <f t="shared" si="296"/>
        <v>20</v>
      </c>
      <c r="Q3747" s="10" t="s">
        <v>8315</v>
      </c>
      <c r="R3747" t="s">
        <v>8316</v>
      </c>
      <c r="S3747" s="15">
        <f t="shared" si="297"/>
        <v>41929.266215277778</v>
      </c>
      <c r="T3747" s="15">
        <f t="shared" si="298"/>
        <v>41968.823611111111</v>
      </c>
      <c r="U3747">
        <f t="shared" si="294"/>
        <v>2014</v>
      </c>
    </row>
    <row r="3748" spans="1:21" ht="45" hidden="1" x14ac:dyDescent="0.25">
      <c r="A3748">
        <v>3852</v>
      </c>
      <c r="B3748" s="3" t="s">
        <v>3849</v>
      </c>
      <c r="C3748" s="3" t="s">
        <v>7961</v>
      </c>
      <c r="D3748" s="6">
        <v>10000</v>
      </c>
      <c r="E3748" s="8">
        <v>20</v>
      </c>
      <c r="F3748" t="s">
        <v>8220</v>
      </c>
      <c r="G3748" t="s">
        <v>8223</v>
      </c>
      <c r="H3748" t="s">
        <v>8245</v>
      </c>
      <c r="I3748">
        <v>1427427276</v>
      </c>
      <c r="J3748">
        <v>1425270876</v>
      </c>
      <c r="K3748" t="b">
        <v>0</v>
      </c>
      <c r="L3748">
        <v>2</v>
      </c>
      <c r="M3748" t="b">
        <v>0</v>
      </c>
      <c r="N3748" t="s">
        <v>8269</v>
      </c>
      <c r="O3748">
        <f t="shared" si="295"/>
        <v>0</v>
      </c>
      <c r="P3748">
        <f t="shared" si="296"/>
        <v>10</v>
      </c>
      <c r="Q3748" s="10" t="s">
        <v>8315</v>
      </c>
      <c r="R3748" t="s">
        <v>8316</v>
      </c>
      <c r="S3748" s="15">
        <f t="shared" si="297"/>
        <v>42065.190694444449</v>
      </c>
      <c r="T3748" s="15">
        <f t="shared" si="298"/>
        <v>42090.149027777778</v>
      </c>
      <c r="U3748">
        <f t="shared" si="294"/>
        <v>2015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0" t="s">
        <v>8315</v>
      </c>
      <c r="R3749" t="s">
        <v>8316</v>
      </c>
      <c r="S3749" s="15">
        <f t="shared" si="297"/>
        <v>42164.299722222218</v>
      </c>
      <c r="T3749" s="15">
        <f t="shared" si="298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0" t="s">
        <v>8315</v>
      </c>
      <c r="R3750" t="s">
        <v>8357</v>
      </c>
      <c r="S3750" s="15">
        <f t="shared" si="297"/>
        <v>42395.706435185188</v>
      </c>
      <c r="T3750" s="15">
        <f t="shared" si="298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0" t="s">
        <v>8315</v>
      </c>
      <c r="R3751" t="s">
        <v>8357</v>
      </c>
      <c r="S3751" s="15">
        <f t="shared" si="297"/>
        <v>42458.127175925925</v>
      </c>
      <c r="T3751" s="15">
        <f t="shared" si="298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0" t="s">
        <v>8315</v>
      </c>
      <c r="R3752" t="s">
        <v>8357</v>
      </c>
      <c r="S3752" s="15">
        <f t="shared" si="297"/>
        <v>42016.981574074074</v>
      </c>
      <c r="T3752" s="15">
        <f t="shared" si="298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0" t="s">
        <v>8315</v>
      </c>
      <c r="R3753" t="s">
        <v>8357</v>
      </c>
      <c r="S3753" s="15">
        <f t="shared" si="297"/>
        <v>42403.035567129627</v>
      </c>
      <c r="T3753" s="15">
        <f t="shared" si="298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0" t="s">
        <v>8315</v>
      </c>
      <c r="R3754" t="s">
        <v>8357</v>
      </c>
      <c r="S3754" s="15">
        <f t="shared" si="297"/>
        <v>42619.802488425921</v>
      </c>
      <c r="T3754" s="15">
        <f t="shared" si="298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0" t="s">
        <v>8315</v>
      </c>
      <c r="R3755" t="s">
        <v>8357</v>
      </c>
      <c r="S3755" s="15">
        <f t="shared" si="297"/>
        <v>42128.824074074073</v>
      </c>
      <c r="T3755" s="15">
        <f t="shared" si="298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0" t="s">
        <v>8315</v>
      </c>
      <c r="R3756" t="s">
        <v>8357</v>
      </c>
      <c r="S3756" s="15">
        <f t="shared" si="297"/>
        <v>41808.881215277775</v>
      </c>
      <c r="T3756" s="15">
        <f t="shared" si="298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0" t="s">
        <v>8315</v>
      </c>
      <c r="R3757" t="s">
        <v>8357</v>
      </c>
      <c r="S3757" s="15">
        <f t="shared" si="297"/>
        <v>42445.866979166662</v>
      </c>
      <c r="T3757" s="15">
        <f t="shared" si="298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0" t="s">
        <v>8315</v>
      </c>
      <c r="R3758" t="s">
        <v>8357</v>
      </c>
      <c r="S3758" s="15">
        <f t="shared" si="297"/>
        <v>41771.814791666664</v>
      </c>
      <c r="T3758" s="15">
        <f t="shared" si="298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0" t="s">
        <v>8315</v>
      </c>
      <c r="R3759" t="s">
        <v>8357</v>
      </c>
      <c r="S3759" s="15">
        <f t="shared" si="297"/>
        <v>41954.850868055553</v>
      </c>
      <c r="T3759" s="15">
        <f t="shared" si="298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0" t="s">
        <v>8315</v>
      </c>
      <c r="R3760" t="s">
        <v>8357</v>
      </c>
      <c r="S3760" s="15">
        <f t="shared" si="297"/>
        <v>41747.471504629626</v>
      </c>
      <c r="T3760" s="15">
        <f t="shared" si="298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0" t="s">
        <v>8315</v>
      </c>
      <c r="R3761" t="s">
        <v>8357</v>
      </c>
      <c r="S3761" s="15">
        <f t="shared" si="297"/>
        <v>42182.108252314814</v>
      </c>
      <c r="T3761" s="15">
        <f t="shared" si="298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0" t="s">
        <v>8315</v>
      </c>
      <c r="R3762" t="s">
        <v>8357</v>
      </c>
      <c r="S3762" s="15">
        <f t="shared" si="297"/>
        <v>41739.525300925925</v>
      </c>
      <c r="T3762" s="15">
        <f t="shared" si="298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0" t="s">
        <v>8315</v>
      </c>
      <c r="R3763" t="s">
        <v>8357</v>
      </c>
      <c r="S3763" s="15">
        <f t="shared" si="297"/>
        <v>42173.466863425929</v>
      </c>
      <c r="T3763" s="15">
        <f t="shared" si="298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0" t="s">
        <v>8315</v>
      </c>
      <c r="R3764" t="s">
        <v>8357</v>
      </c>
      <c r="S3764" s="15">
        <f t="shared" si="297"/>
        <v>42193.813530092593</v>
      </c>
      <c r="T3764" s="15">
        <f t="shared" si="298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0" t="s">
        <v>8315</v>
      </c>
      <c r="R3765" t="s">
        <v>8357</v>
      </c>
      <c r="S3765" s="15">
        <f t="shared" si="297"/>
        <v>42065.750300925924</v>
      </c>
      <c r="T3765" s="15">
        <f t="shared" si="298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0" t="s">
        <v>8315</v>
      </c>
      <c r="R3766" t="s">
        <v>8357</v>
      </c>
      <c r="S3766" s="15">
        <f t="shared" si="297"/>
        <v>42499.842962962968</v>
      </c>
      <c r="T3766" s="15">
        <f t="shared" si="298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0" t="s">
        <v>8315</v>
      </c>
      <c r="R3767" t="s">
        <v>8357</v>
      </c>
      <c r="S3767" s="15">
        <f t="shared" si="297"/>
        <v>41820.776412037041</v>
      </c>
      <c r="T3767" s="15">
        <f t="shared" si="298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0" t="s">
        <v>8315</v>
      </c>
      <c r="R3768" t="s">
        <v>8357</v>
      </c>
      <c r="S3768" s="15">
        <f t="shared" si="297"/>
        <v>41788.167187500003</v>
      </c>
      <c r="T3768" s="15">
        <f t="shared" si="298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0" t="s">
        <v>8315</v>
      </c>
      <c r="R3769" t="s">
        <v>8357</v>
      </c>
      <c r="S3769" s="15">
        <f t="shared" si="297"/>
        <v>42050.019641203704</v>
      </c>
      <c r="T3769" s="15">
        <f t="shared" si="298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0" t="s">
        <v>8315</v>
      </c>
      <c r="R3770" t="s">
        <v>8357</v>
      </c>
      <c r="S3770" s="15">
        <f t="shared" si="297"/>
        <v>41772.727893518517</v>
      </c>
      <c r="T3770" s="15">
        <f t="shared" si="298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0" t="s">
        <v>8315</v>
      </c>
      <c r="R3771" t="s">
        <v>8357</v>
      </c>
      <c r="S3771" s="15">
        <f t="shared" si="297"/>
        <v>42445.598136574074</v>
      </c>
      <c r="T3771" s="15">
        <f t="shared" si="298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0" t="s">
        <v>8315</v>
      </c>
      <c r="R3772" t="s">
        <v>8357</v>
      </c>
      <c r="S3772" s="15">
        <f t="shared" si="297"/>
        <v>42138.930671296301</v>
      </c>
      <c r="T3772" s="15">
        <f t="shared" si="298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0" t="s">
        <v>8315</v>
      </c>
      <c r="R3773" t="s">
        <v>8357</v>
      </c>
      <c r="S3773" s="15">
        <f t="shared" si="297"/>
        <v>42493.857083333336</v>
      </c>
      <c r="T3773" s="15">
        <f t="shared" si="298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0" t="s">
        <v>8315</v>
      </c>
      <c r="R3774" t="s">
        <v>8357</v>
      </c>
      <c r="S3774" s="15">
        <f t="shared" si="297"/>
        <v>42682.616967592592</v>
      </c>
      <c r="T3774" s="15">
        <f t="shared" si="298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0" t="s">
        <v>8315</v>
      </c>
      <c r="R3775" t="s">
        <v>8357</v>
      </c>
      <c r="S3775" s="15">
        <f t="shared" si="297"/>
        <v>42656.005173611105</v>
      </c>
      <c r="T3775" s="15">
        <f t="shared" si="298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0" t="s">
        <v>8315</v>
      </c>
      <c r="R3776" t="s">
        <v>8357</v>
      </c>
      <c r="S3776" s="15">
        <f t="shared" si="297"/>
        <v>42087.792303240742</v>
      </c>
      <c r="T3776" s="15">
        <f t="shared" si="298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0" t="s">
        <v>8315</v>
      </c>
      <c r="R3777" t="s">
        <v>8357</v>
      </c>
      <c r="S3777" s="15">
        <f t="shared" si="297"/>
        <v>42075.942627314813</v>
      </c>
      <c r="T3777" s="15">
        <f t="shared" si="298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0" t="s">
        <v>8315</v>
      </c>
      <c r="R3778" t="s">
        <v>8357</v>
      </c>
      <c r="S3778" s="15">
        <f t="shared" si="297"/>
        <v>41814.367800925924</v>
      </c>
      <c r="T3778" s="15">
        <f t="shared" si="298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ref="O3805:O3868" si="300">ROUND(E3805/D3805*100,0)</f>
        <v>20</v>
      </c>
      <c r="P3805">
        <f t="shared" ref="P3805:P3868" si="301">IFERROR(ROUND(E3805/L3805,2),0)</f>
        <v>58.95</v>
      </c>
      <c r="Q3805" s="10" t="s">
        <v>8315</v>
      </c>
      <c r="R3805" t="s">
        <v>8357</v>
      </c>
      <c r="S3805" s="15">
        <f t="shared" ref="S3805:S3868" si="302">(((J3805/60)/60)/24)+DATE(1970,1,1)</f>
        <v>42403.971851851849</v>
      </c>
      <c r="T3805" s="15">
        <f t="shared" ref="T3805:T3868" si="303">(((I3805/60)/60)/24)+DATE(1970,1,1)</f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0" t="s">
        <v>8315</v>
      </c>
      <c r="R3806" t="s">
        <v>8357</v>
      </c>
      <c r="S3806" s="15">
        <f t="shared" si="302"/>
        <v>42527.00953703704</v>
      </c>
      <c r="T3806" s="15">
        <f t="shared" si="303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0" t="s">
        <v>8315</v>
      </c>
      <c r="R3807" t="s">
        <v>8357</v>
      </c>
      <c r="S3807" s="15">
        <f t="shared" si="302"/>
        <v>41849.887037037035</v>
      </c>
      <c r="T3807" s="15">
        <f t="shared" si="303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0" t="s">
        <v>8315</v>
      </c>
      <c r="R3808" t="s">
        <v>8357</v>
      </c>
      <c r="S3808" s="15">
        <f t="shared" si="302"/>
        <v>41799.259039351848</v>
      </c>
      <c r="T3808" s="15">
        <f t="shared" si="303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0" t="s">
        <v>8315</v>
      </c>
      <c r="R3809" t="s">
        <v>8357</v>
      </c>
      <c r="S3809" s="15">
        <f t="shared" si="302"/>
        <v>42090.909016203703</v>
      </c>
      <c r="T3809" s="15">
        <f t="shared" si="303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0"/>
        <v>100</v>
      </c>
      <c r="P3810">
        <f t="shared" si="301"/>
        <v>41.67</v>
      </c>
      <c r="Q3810" s="10" t="s">
        <v>8315</v>
      </c>
      <c r="R3810" t="s">
        <v>8316</v>
      </c>
      <c r="S3810" s="15">
        <f t="shared" si="302"/>
        <v>42059.453923611116</v>
      </c>
      <c r="T3810" s="15">
        <f t="shared" si="303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>
        <f t="shared" si="301"/>
        <v>53.29</v>
      </c>
      <c r="Q3811" s="10" t="s">
        <v>8315</v>
      </c>
      <c r="R3811" t="s">
        <v>8316</v>
      </c>
      <c r="S3811" s="15">
        <f t="shared" si="302"/>
        <v>41800.526701388888</v>
      </c>
      <c r="T3811" s="15">
        <f t="shared" si="303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>
        <f t="shared" si="301"/>
        <v>70.23</v>
      </c>
      <c r="Q3812" s="10" t="s">
        <v>8315</v>
      </c>
      <c r="R3812" t="s">
        <v>8316</v>
      </c>
      <c r="S3812" s="15">
        <f t="shared" si="302"/>
        <v>42054.849050925928</v>
      </c>
      <c r="T3812" s="15">
        <f t="shared" si="303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>
        <f t="shared" si="301"/>
        <v>43.42</v>
      </c>
      <c r="Q3813" s="10" t="s">
        <v>8315</v>
      </c>
      <c r="R3813" t="s">
        <v>8316</v>
      </c>
      <c r="S3813" s="15">
        <f t="shared" si="302"/>
        <v>42487.62700231481</v>
      </c>
      <c r="T3813" s="15">
        <f t="shared" si="303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301"/>
        <v>199.18</v>
      </c>
      <c r="Q3814" s="10" t="s">
        <v>8315</v>
      </c>
      <c r="R3814" t="s">
        <v>8316</v>
      </c>
      <c r="S3814" s="15">
        <f t="shared" si="302"/>
        <v>42109.751250000001</v>
      </c>
      <c r="T3814" s="15">
        <f t="shared" si="303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>
        <f t="shared" si="301"/>
        <v>78.52</v>
      </c>
      <c r="Q3815" s="10" t="s">
        <v>8315</v>
      </c>
      <c r="R3815" t="s">
        <v>8316</v>
      </c>
      <c r="S3815" s="15">
        <f t="shared" si="302"/>
        <v>42497.275706018518</v>
      </c>
      <c r="T3815" s="15">
        <f t="shared" si="303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>
        <f t="shared" si="301"/>
        <v>61.82</v>
      </c>
      <c r="Q3816" s="10" t="s">
        <v>8315</v>
      </c>
      <c r="R3816" t="s">
        <v>8316</v>
      </c>
      <c r="S3816" s="15">
        <f t="shared" si="302"/>
        <v>42058.904074074075</v>
      </c>
      <c r="T3816" s="15">
        <f t="shared" si="303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>
        <f t="shared" si="301"/>
        <v>50</v>
      </c>
      <c r="Q3817" s="10" t="s">
        <v>8315</v>
      </c>
      <c r="R3817" t="s">
        <v>8316</v>
      </c>
      <c r="S3817" s="15">
        <f t="shared" si="302"/>
        <v>42207.259918981479</v>
      </c>
      <c r="T3817" s="15">
        <f t="shared" si="303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>
        <f t="shared" si="301"/>
        <v>48.34</v>
      </c>
      <c r="Q3818" s="10" t="s">
        <v>8315</v>
      </c>
      <c r="R3818" t="s">
        <v>8316</v>
      </c>
      <c r="S3818" s="15">
        <f t="shared" si="302"/>
        <v>41807.690081018518</v>
      </c>
      <c r="T3818" s="15">
        <f t="shared" si="303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>
        <f t="shared" si="301"/>
        <v>107.25</v>
      </c>
      <c r="Q3819" s="10" t="s">
        <v>8315</v>
      </c>
      <c r="R3819" t="s">
        <v>8316</v>
      </c>
      <c r="S3819" s="15">
        <f t="shared" si="302"/>
        <v>42284.69694444444</v>
      </c>
      <c r="T3819" s="15">
        <f t="shared" si="303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>
        <f t="shared" si="301"/>
        <v>57</v>
      </c>
      <c r="Q3820" s="10" t="s">
        <v>8315</v>
      </c>
      <c r="R3820" t="s">
        <v>8316</v>
      </c>
      <c r="S3820" s="15">
        <f t="shared" si="302"/>
        <v>42045.84238425926</v>
      </c>
      <c r="T3820" s="15">
        <f t="shared" si="303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301"/>
        <v>40.92</v>
      </c>
      <c r="Q3821" s="10" t="s">
        <v>8315</v>
      </c>
      <c r="R3821" t="s">
        <v>8316</v>
      </c>
      <c r="S3821" s="15">
        <f t="shared" si="302"/>
        <v>42184.209537037037</v>
      </c>
      <c r="T3821" s="15">
        <f t="shared" si="303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>
        <f t="shared" si="301"/>
        <v>21.5</v>
      </c>
      <c r="Q3822" s="10" t="s">
        <v>8315</v>
      </c>
      <c r="R3822" t="s">
        <v>8316</v>
      </c>
      <c r="S3822" s="15">
        <f t="shared" si="302"/>
        <v>42160.651817129634</v>
      </c>
      <c r="T3822" s="15">
        <f t="shared" si="303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301"/>
        <v>79.540000000000006</v>
      </c>
      <c r="Q3823" s="10" t="s">
        <v>8315</v>
      </c>
      <c r="R3823" t="s">
        <v>8316</v>
      </c>
      <c r="S3823" s="15">
        <f t="shared" si="302"/>
        <v>42341.180636574078</v>
      </c>
      <c r="T3823" s="15">
        <f t="shared" si="303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301"/>
        <v>72.38</v>
      </c>
      <c r="Q3824" s="10" t="s">
        <v>8315</v>
      </c>
      <c r="R3824" t="s">
        <v>8316</v>
      </c>
      <c r="S3824" s="15">
        <f t="shared" si="302"/>
        <v>42329.838159722218</v>
      </c>
      <c r="T3824" s="15">
        <f t="shared" si="303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301"/>
        <v>64.63</v>
      </c>
      <c r="Q3825" s="10" t="s">
        <v>8315</v>
      </c>
      <c r="R3825" t="s">
        <v>8316</v>
      </c>
      <c r="S3825" s="15">
        <f t="shared" si="302"/>
        <v>42170.910231481481</v>
      </c>
      <c r="T3825" s="15">
        <f t="shared" si="303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>
        <f t="shared" si="301"/>
        <v>38.57</v>
      </c>
      <c r="Q3826" s="10" t="s">
        <v>8315</v>
      </c>
      <c r="R3826" t="s">
        <v>8316</v>
      </c>
      <c r="S3826" s="15">
        <f t="shared" si="302"/>
        <v>42571.626192129625</v>
      </c>
      <c r="T3826" s="15">
        <f t="shared" si="303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301"/>
        <v>107.57</v>
      </c>
      <c r="Q3827" s="10" t="s">
        <v>8315</v>
      </c>
      <c r="R3827" t="s">
        <v>8316</v>
      </c>
      <c r="S3827" s="15">
        <f t="shared" si="302"/>
        <v>42151.069606481484</v>
      </c>
      <c r="T3827" s="15">
        <f t="shared" si="303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>
        <f t="shared" si="301"/>
        <v>27.5</v>
      </c>
      <c r="Q3828" s="10" t="s">
        <v>8315</v>
      </c>
      <c r="R3828" t="s">
        <v>8316</v>
      </c>
      <c r="S3828" s="15">
        <f t="shared" si="302"/>
        <v>42101.423541666663</v>
      </c>
      <c r="T3828" s="15">
        <f t="shared" si="303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>
        <f t="shared" si="301"/>
        <v>70.459999999999994</v>
      </c>
      <c r="Q3829" s="10" t="s">
        <v>8315</v>
      </c>
      <c r="R3829" t="s">
        <v>8316</v>
      </c>
      <c r="S3829" s="15">
        <f t="shared" si="302"/>
        <v>42034.928252314814</v>
      </c>
      <c r="T3829" s="15">
        <f t="shared" si="303"/>
        <v>42090</v>
      </c>
      <c r="U3829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301"/>
        <v>178.57</v>
      </c>
      <c r="Q3830" s="10" t="s">
        <v>8315</v>
      </c>
      <c r="R3830" t="s">
        <v>8316</v>
      </c>
      <c r="S3830" s="15">
        <f t="shared" si="302"/>
        <v>41944.527627314819</v>
      </c>
      <c r="T3830" s="15">
        <f t="shared" si="303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301"/>
        <v>62.63</v>
      </c>
      <c r="Q3831" s="10" t="s">
        <v>8315</v>
      </c>
      <c r="R3831" t="s">
        <v>8316</v>
      </c>
      <c r="S3831" s="15">
        <f t="shared" si="302"/>
        <v>42593.865405092598</v>
      </c>
      <c r="T3831" s="15">
        <f t="shared" si="303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301"/>
        <v>75</v>
      </c>
      <c r="Q3832" s="10" t="s">
        <v>8315</v>
      </c>
      <c r="R3832" t="s">
        <v>8316</v>
      </c>
      <c r="S3832" s="15">
        <f t="shared" si="302"/>
        <v>42503.740868055553</v>
      </c>
      <c r="T3832" s="15">
        <f t="shared" si="303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301"/>
        <v>58.9</v>
      </c>
      <c r="Q3833" s="10" t="s">
        <v>8315</v>
      </c>
      <c r="R3833" t="s">
        <v>8316</v>
      </c>
      <c r="S3833" s="15">
        <f t="shared" si="302"/>
        <v>41927.848900462966</v>
      </c>
      <c r="T3833" s="15">
        <f t="shared" si="303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301"/>
        <v>139.56</v>
      </c>
      <c r="Q3834" s="10" t="s">
        <v>8315</v>
      </c>
      <c r="R3834" t="s">
        <v>8316</v>
      </c>
      <c r="S3834" s="15">
        <f t="shared" si="302"/>
        <v>42375.114988425921</v>
      </c>
      <c r="T3834" s="15">
        <f t="shared" si="303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s="10" t="s">
        <v>8315</v>
      </c>
      <c r="R3835" t="s">
        <v>8316</v>
      </c>
      <c r="S3835" s="15">
        <f t="shared" si="302"/>
        <v>41963.872361111105</v>
      </c>
      <c r="T3835" s="15">
        <f t="shared" si="303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301"/>
        <v>57.39</v>
      </c>
      <c r="Q3836" s="10" t="s">
        <v>8315</v>
      </c>
      <c r="R3836" t="s">
        <v>8316</v>
      </c>
      <c r="S3836" s="15">
        <f t="shared" si="302"/>
        <v>42143.445219907408</v>
      </c>
      <c r="T3836" s="15">
        <f t="shared" si="303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301"/>
        <v>40</v>
      </c>
      <c r="Q3837" s="10" t="s">
        <v>8315</v>
      </c>
      <c r="R3837" t="s">
        <v>8316</v>
      </c>
      <c r="S3837" s="15">
        <f t="shared" si="302"/>
        <v>42460.94222222222</v>
      </c>
      <c r="T3837" s="15">
        <f t="shared" si="303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1"/>
        <v>64.290000000000006</v>
      </c>
      <c r="Q3838" s="10" t="s">
        <v>8315</v>
      </c>
      <c r="R3838" t="s">
        <v>8316</v>
      </c>
      <c r="S3838" s="15">
        <f t="shared" si="302"/>
        <v>42553.926527777774</v>
      </c>
      <c r="T3838" s="15">
        <f t="shared" si="303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301"/>
        <v>120.12</v>
      </c>
      <c r="Q3839" s="10" t="s">
        <v>8315</v>
      </c>
      <c r="R3839" t="s">
        <v>8316</v>
      </c>
      <c r="S3839" s="15">
        <f t="shared" si="302"/>
        <v>42152.765717592592</v>
      </c>
      <c r="T3839" s="15">
        <f t="shared" si="303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s="10" t="s">
        <v>8315</v>
      </c>
      <c r="R3840" t="s">
        <v>8316</v>
      </c>
      <c r="S3840" s="15">
        <f t="shared" si="302"/>
        <v>42116.710752314815</v>
      </c>
      <c r="T3840" s="15">
        <f t="shared" si="303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1"/>
        <v>63.28</v>
      </c>
      <c r="Q3841" s="10" t="s">
        <v>8315</v>
      </c>
      <c r="R3841" t="s">
        <v>8316</v>
      </c>
      <c r="S3841" s="15">
        <f t="shared" si="302"/>
        <v>42155.142638888887</v>
      </c>
      <c r="T3841" s="15">
        <f t="shared" si="303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301"/>
        <v>21.67</v>
      </c>
      <c r="Q3842" s="10" t="s">
        <v>8315</v>
      </c>
      <c r="R3842" t="s">
        <v>8316</v>
      </c>
      <c r="S3842" s="15">
        <f t="shared" si="302"/>
        <v>42432.701724537037</v>
      </c>
      <c r="T3842" s="15">
        <f t="shared" si="303"/>
        <v>42457.660057870366</v>
      </c>
      <c r="U3842">
        <f t="shared" si="299"/>
        <v>2016</v>
      </c>
    </row>
    <row r="3843" spans="1:21" ht="45" hidden="1" x14ac:dyDescent="0.25">
      <c r="A3843">
        <v>4092</v>
      </c>
      <c r="B3843" s="3" t="s">
        <v>4088</v>
      </c>
      <c r="C3843" s="3" t="s">
        <v>8195</v>
      </c>
      <c r="D3843" s="6">
        <v>110000</v>
      </c>
      <c r="E3843" s="8">
        <v>20</v>
      </c>
      <c r="F3843" t="s">
        <v>8220</v>
      </c>
      <c r="G3843" t="s">
        <v>8223</v>
      </c>
      <c r="H3843" t="s">
        <v>8245</v>
      </c>
      <c r="I3843">
        <v>1428205247</v>
      </c>
      <c r="J3843">
        <v>1423024847</v>
      </c>
      <c r="K3843" t="b">
        <v>0</v>
      </c>
      <c r="L3843">
        <v>1</v>
      </c>
      <c r="M3843" t="b">
        <v>0</v>
      </c>
      <c r="N3843" t="s">
        <v>8269</v>
      </c>
      <c r="O3843">
        <f t="shared" si="300"/>
        <v>0</v>
      </c>
      <c r="P3843">
        <f t="shared" si="301"/>
        <v>20</v>
      </c>
      <c r="Q3843" s="10" t="s">
        <v>8315</v>
      </c>
      <c r="R3843" t="s">
        <v>8316</v>
      </c>
      <c r="S3843" s="15">
        <f t="shared" si="302"/>
        <v>42039.194988425923</v>
      </c>
      <c r="T3843" s="15">
        <f t="shared" si="303"/>
        <v>42099.153321759266</v>
      </c>
      <c r="U3843">
        <f t="shared" ref="U3843:U3906" si="304">YEAR(S3843)</f>
        <v>2015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2890</v>
      </c>
      <c r="B3845" s="3" t="s">
        <v>2890</v>
      </c>
      <c r="C3845" s="3" t="s">
        <v>7000</v>
      </c>
      <c r="D3845" s="6">
        <v>2000</v>
      </c>
      <c r="E3845" s="8">
        <v>21</v>
      </c>
      <c r="F3845" t="s">
        <v>8220</v>
      </c>
      <c r="G3845" t="s">
        <v>8223</v>
      </c>
      <c r="H3845" t="s">
        <v>8245</v>
      </c>
      <c r="I3845">
        <v>1407553200</v>
      </c>
      <c r="J3845">
        <v>1405100992</v>
      </c>
      <c r="K3845" t="b">
        <v>0</v>
      </c>
      <c r="L3845">
        <v>3</v>
      </c>
      <c r="M3845" t="b">
        <v>0</v>
      </c>
      <c r="N3845" t="s">
        <v>8269</v>
      </c>
      <c r="O3845">
        <f t="shared" si="300"/>
        <v>1</v>
      </c>
      <c r="P3845">
        <f t="shared" si="301"/>
        <v>7</v>
      </c>
      <c r="Q3845" s="10" t="s">
        <v>8315</v>
      </c>
      <c r="R3845" t="s">
        <v>8316</v>
      </c>
      <c r="S3845" s="15">
        <f t="shared" si="302"/>
        <v>41831.742962962962</v>
      </c>
      <c r="T3845" s="15">
        <f t="shared" si="303"/>
        <v>41860.125</v>
      </c>
      <c r="U3845">
        <f t="shared" si="304"/>
        <v>2014</v>
      </c>
    </row>
    <row r="3846" spans="1:21" ht="60" hidden="1" x14ac:dyDescent="0.25">
      <c r="A3846">
        <v>4042</v>
      </c>
      <c r="B3846" s="3" t="s">
        <v>4038</v>
      </c>
      <c r="C3846" s="3" t="s">
        <v>8146</v>
      </c>
      <c r="D3846" s="6">
        <v>10000</v>
      </c>
      <c r="E3846" s="8">
        <v>21</v>
      </c>
      <c r="F3846" t="s">
        <v>8220</v>
      </c>
      <c r="G3846" t="s">
        <v>8223</v>
      </c>
      <c r="H3846" t="s">
        <v>8245</v>
      </c>
      <c r="I3846">
        <v>1421781360</v>
      </c>
      <c r="J3846">
        <v>1419213664</v>
      </c>
      <c r="K3846" t="b">
        <v>0</v>
      </c>
      <c r="L3846">
        <v>3</v>
      </c>
      <c r="M3846" t="b">
        <v>0</v>
      </c>
      <c r="N3846" t="s">
        <v>8269</v>
      </c>
      <c r="O3846">
        <f t="shared" si="300"/>
        <v>0</v>
      </c>
      <c r="P3846">
        <f t="shared" si="301"/>
        <v>7</v>
      </c>
      <c r="Q3846" s="10" t="s">
        <v>8315</v>
      </c>
      <c r="R3846" t="s">
        <v>8316</v>
      </c>
      <c r="S3846" s="15">
        <f t="shared" si="302"/>
        <v>41995.084074074075</v>
      </c>
      <c r="T3846" s="15">
        <f t="shared" si="303"/>
        <v>42024.802777777775</v>
      </c>
      <c r="U3846">
        <f t="shared" si="304"/>
        <v>2014</v>
      </c>
    </row>
    <row r="3847" spans="1:21" ht="60" hidden="1" x14ac:dyDescent="0.25">
      <c r="A3847">
        <v>2895</v>
      </c>
      <c r="B3847" s="3" t="s">
        <v>2895</v>
      </c>
      <c r="C3847" s="3" t="s">
        <v>7005</v>
      </c>
      <c r="D3847" s="6">
        <v>500</v>
      </c>
      <c r="E3847" s="8">
        <v>23</v>
      </c>
      <c r="F3847" t="s">
        <v>8220</v>
      </c>
      <c r="G3847" t="s">
        <v>8223</v>
      </c>
      <c r="H3847" t="s">
        <v>8245</v>
      </c>
      <c r="I3847">
        <v>1403470800</v>
      </c>
      <c r="J3847">
        <v>1403356792</v>
      </c>
      <c r="K3847" t="b">
        <v>0</v>
      </c>
      <c r="L3847">
        <v>4</v>
      </c>
      <c r="M3847" t="b">
        <v>0</v>
      </c>
      <c r="N3847" t="s">
        <v>8269</v>
      </c>
      <c r="O3847">
        <f t="shared" si="300"/>
        <v>5</v>
      </c>
      <c r="P3847">
        <f t="shared" si="301"/>
        <v>5.75</v>
      </c>
      <c r="Q3847" s="10" t="s">
        <v>8315</v>
      </c>
      <c r="R3847" t="s">
        <v>8316</v>
      </c>
      <c r="S3847" s="15">
        <f t="shared" si="302"/>
        <v>41811.555462962962</v>
      </c>
      <c r="T3847" s="15">
        <f t="shared" si="303"/>
        <v>41812.875</v>
      </c>
      <c r="U3847">
        <f t="shared" si="304"/>
        <v>2014</v>
      </c>
    </row>
    <row r="3848" spans="1:21" ht="60" hidden="1" x14ac:dyDescent="0.25">
      <c r="A3848">
        <v>4002</v>
      </c>
      <c r="B3848" s="3" t="s">
        <v>3998</v>
      </c>
      <c r="C3848" s="3" t="s">
        <v>8108</v>
      </c>
      <c r="D3848" s="6">
        <v>1250</v>
      </c>
      <c r="E3848" s="8">
        <v>23</v>
      </c>
      <c r="F3848" t="s">
        <v>8220</v>
      </c>
      <c r="G3848" t="s">
        <v>8223</v>
      </c>
      <c r="H3848" t="s">
        <v>8245</v>
      </c>
      <c r="I3848">
        <v>1411779761</v>
      </c>
      <c r="J3848">
        <v>1409187761</v>
      </c>
      <c r="K3848" t="b">
        <v>0</v>
      </c>
      <c r="L3848">
        <v>4</v>
      </c>
      <c r="M3848" t="b">
        <v>0</v>
      </c>
      <c r="N3848" t="s">
        <v>8269</v>
      </c>
      <c r="O3848">
        <f t="shared" si="300"/>
        <v>2</v>
      </c>
      <c r="P3848">
        <f t="shared" si="301"/>
        <v>5.75</v>
      </c>
      <c r="Q3848" s="10" t="s">
        <v>8315</v>
      </c>
      <c r="R3848" t="s">
        <v>8316</v>
      </c>
      <c r="S3848" s="15">
        <f t="shared" si="302"/>
        <v>41879.043530092589</v>
      </c>
      <c r="T3848" s="15">
        <f t="shared" si="303"/>
        <v>41909.043530092589</v>
      </c>
      <c r="U3848">
        <f t="shared" si="304"/>
        <v>2014</v>
      </c>
    </row>
    <row r="3849" spans="1:21" ht="30" hidden="1" x14ac:dyDescent="0.25">
      <c r="A3849">
        <v>2893</v>
      </c>
      <c r="B3849" s="3" t="s">
        <v>2893</v>
      </c>
      <c r="C3849" s="3" t="s">
        <v>7003</v>
      </c>
      <c r="D3849" s="6">
        <v>5000</v>
      </c>
      <c r="E3849" s="8">
        <v>25</v>
      </c>
      <c r="F3849" t="s">
        <v>8220</v>
      </c>
      <c r="G3849" t="s">
        <v>8223</v>
      </c>
      <c r="H3849" t="s">
        <v>8245</v>
      </c>
      <c r="I3849">
        <v>1420768800</v>
      </c>
      <c r="J3849">
        <v>1415644395</v>
      </c>
      <c r="K3849" t="b">
        <v>0</v>
      </c>
      <c r="L3849">
        <v>2</v>
      </c>
      <c r="M3849" t="b">
        <v>0</v>
      </c>
      <c r="N3849" t="s">
        <v>8269</v>
      </c>
      <c r="O3849">
        <f t="shared" si="300"/>
        <v>1</v>
      </c>
      <c r="P3849">
        <f t="shared" si="301"/>
        <v>12.5</v>
      </c>
      <c r="Q3849" s="10" t="s">
        <v>8315</v>
      </c>
      <c r="R3849" t="s">
        <v>8316</v>
      </c>
      <c r="S3849" s="15">
        <f t="shared" si="302"/>
        <v>41953.773090277777</v>
      </c>
      <c r="T3849" s="15">
        <f t="shared" si="303"/>
        <v>42013.083333333328</v>
      </c>
      <c r="U3849">
        <f t="shared" si="304"/>
        <v>2014</v>
      </c>
    </row>
    <row r="3850" spans="1:21" ht="45" hidden="1" x14ac:dyDescent="0.25">
      <c r="A3850">
        <v>2902</v>
      </c>
      <c r="B3850" s="3" t="s">
        <v>2902</v>
      </c>
      <c r="C3850" s="3" t="s">
        <v>7012</v>
      </c>
      <c r="D3850" s="6">
        <v>150000</v>
      </c>
      <c r="E3850" s="8">
        <v>25</v>
      </c>
      <c r="F3850" t="s">
        <v>8220</v>
      </c>
      <c r="G3850" t="s">
        <v>8223</v>
      </c>
      <c r="H3850" t="s">
        <v>8245</v>
      </c>
      <c r="I3850">
        <v>1440412396</v>
      </c>
      <c r="J3850">
        <v>1437820396</v>
      </c>
      <c r="K3850" t="b">
        <v>0</v>
      </c>
      <c r="L3850">
        <v>1</v>
      </c>
      <c r="M3850" t="b">
        <v>0</v>
      </c>
      <c r="N3850" t="s">
        <v>8269</v>
      </c>
      <c r="O3850">
        <f t="shared" si="300"/>
        <v>0</v>
      </c>
      <c r="P3850">
        <f t="shared" si="301"/>
        <v>25</v>
      </c>
      <c r="Q3850" s="10" t="s">
        <v>8315</v>
      </c>
      <c r="R3850" t="s">
        <v>8316</v>
      </c>
      <c r="S3850" s="15">
        <f t="shared" si="302"/>
        <v>42210.439768518518</v>
      </c>
      <c r="T3850" s="15">
        <f t="shared" si="303"/>
        <v>42240.439768518518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75" hidden="1" x14ac:dyDescent="0.25">
      <c r="A3852">
        <v>3855</v>
      </c>
      <c r="B3852" s="3" t="s">
        <v>3852</v>
      </c>
      <c r="C3852" s="3" t="s">
        <v>7964</v>
      </c>
      <c r="D3852" s="6">
        <v>1000</v>
      </c>
      <c r="E3852" s="8">
        <v>25</v>
      </c>
      <c r="F3852" t="s">
        <v>8220</v>
      </c>
      <c r="G3852" t="s">
        <v>8223</v>
      </c>
      <c r="H3852" t="s">
        <v>8245</v>
      </c>
      <c r="I3852">
        <v>1427408271</v>
      </c>
      <c r="J3852">
        <v>1424819871</v>
      </c>
      <c r="K3852" t="b">
        <v>0</v>
      </c>
      <c r="L3852">
        <v>1</v>
      </c>
      <c r="M3852" t="b">
        <v>0</v>
      </c>
      <c r="N3852" t="s">
        <v>8269</v>
      </c>
      <c r="O3852">
        <f t="shared" si="300"/>
        <v>3</v>
      </c>
      <c r="P3852">
        <f t="shared" si="301"/>
        <v>25</v>
      </c>
      <c r="Q3852" s="10" t="s">
        <v>8315</v>
      </c>
      <c r="R3852" t="s">
        <v>8316</v>
      </c>
      <c r="S3852" s="15">
        <f t="shared" si="302"/>
        <v>42059.970729166671</v>
      </c>
      <c r="T3852" s="15">
        <f t="shared" si="303"/>
        <v>42089.929062499999</v>
      </c>
      <c r="U3852">
        <f t="shared" si="304"/>
        <v>2015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60" hidden="1" x14ac:dyDescent="0.25">
      <c r="A3854">
        <v>3901</v>
      </c>
      <c r="B3854" s="3" t="s">
        <v>3898</v>
      </c>
      <c r="C3854" s="3" t="s">
        <v>8009</v>
      </c>
      <c r="D3854" s="6">
        <v>3000</v>
      </c>
      <c r="E3854" s="8">
        <v>25</v>
      </c>
      <c r="F3854" t="s">
        <v>8220</v>
      </c>
      <c r="G3854" t="s">
        <v>8223</v>
      </c>
      <c r="H3854" t="s">
        <v>8245</v>
      </c>
      <c r="I3854">
        <v>1450554599</v>
      </c>
      <c r="J3854">
        <v>1447098599</v>
      </c>
      <c r="K3854" t="b">
        <v>0</v>
      </c>
      <c r="L3854">
        <v>1</v>
      </c>
      <c r="M3854" t="b">
        <v>0</v>
      </c>
      <c r="N3854" t="s">
        <v>8269</v>
      </c>
      <c r="O3854">
        <f t="shared" si="300"/>
        <v>1</v>
      </c>
      <c r="P3854">
        <f t="shared" si="301"/>
        <v>25</v>
      </c>
      <c r="Q3854" s="10" t="s">
        <v>8315</v>
      </c>
      <c r="R3854" t="s">
        <v>8316</v>
      </c>
      <c r="S3854" s="15">
        <f t="shared" si="302"/>
        <v>42317.826377314821</v>
      </c>
      <c r="T3854" s="15">
        <f t="shared" si="303"/>
        <v>42357.826377314821</v>
      </c>
      <c r="U3854">
        <f t="shared" si="304"/>
        <v>2015</v>
      </c>
    </row>
    <row r="3855" spans="1:21" ht="60" hidden="1" x14ac:dyDescent="0.25">
      <c r="A3855">
        <v>3950</v>
      </c>
      <c r="B3855" s="3" t="s">
        <v>3947</v>
      </c>
      <c r="C3855" s="3" t="s">
        <v>8058</v>
      </c>
      <c r="D3855" s="6">
        <v>4000</v>
      </c>
      <c r="E3855" s="8">
        <v>25</v>
      </c>
      <c r="F3855" t="s">
        <v>8220</v>
      </c>
      <c r="G3855" t="s">
        <v>8223</v>
      </c>
      <c r="H3855" t="s">
        <v>8245</v>
      </c>
      <c r="I3855">
        <v>1460140500</v>
      </c>
      <c r="J3855">
        <v>1457628680</v>
      </c>
      <c r="K3855" t="b">
        <v>0</v>
      </c>
      <c r="L3855">
        <v>1</v>
      </c>
      <c r="M3855" t="b">
        <v>0</v>
      </c>
      <c r="N3855" t="s">
        <v>8269</v>
      </c>
      <c r="O3855">
        <f t="shared" si="300"/>
        <v>1</v>
      </c>
      <c r="P3855">
        <f t="shared" si="301"/>
        <v>25</v>
      </c>
      <c r="Q3855" s="10" t="s">
        <v>8315</v>
      </c>
      <c r="R3855" t="s">
        <v>8316</v>
      </c>
      <c r="S3855" s="15">
        <f t="shared" si="302"/>
        <v>42439.702314814815</v>
      </c>
      <c r="T3855" s="15">
        <f t="shared" si="303"/>
        <v>42468.774305555555</v>
      </c>
      <c r="U3855">
        <f t="shared" si="304"/>
        <v>2016</v>
      </c>
    </row>
    <row r="3856" spans="1:21" ht="60" hidden="1" x14ac:dyDescent="0.25">
      <c r="A3856">
        <v>3952</v>
      </c>
      <c r="B3856" s="3" t="s">
        <v>3949</v>
      </c>
      <c r="C3856" s="3" t="s">
        <v>8059</v>
      </c>
      <c r="D3856" s="6">
        <v>26000</v>
      </c>
      <c r="E3856" s="8">
        <v>25</v>
      </c>
      <c r="F3856" t="s">
        <v>8220</v>
      </c>
      <c r="G3856" t="s">
        <v>8223</v>
      </c>
      <c r="H3856" t="s">
        <v>8245</v>
      </c>
      <c r="I3856">
        <v>1445885890</v>
      </c>
      <c r="J3856">
        <v>1440701890</v>
      </c>
      <c r="K3856" t="b">
        <v>0</v>
      </c>
      <c r="L3856">
        <v>1</v>
      </c>
      <c r="M3856" t="b">
        <v>0</v>
      </c>
      <c r="N3856" t="s">
        <v>8269</v>
      </c>
      <c r="O3856">
        <f t="shared" si="300"/>
        <v>0</v>
      </c>
      <c r="P3856">
        <f t="shared" si="301"/>
        <v>25</v>
      </c>
      <c r="Q3856" s="10" t="s">
        <v>8315</v>
      </c>
      <c r="R3856" t="s">
        <v>8316</v>
      </c>
      <c r="S3856" s="15">
        <f t="shared" si="302"/>
        <v>42243.790393518517</v>
      </c>
      <c r="T3856" s="15">
        <f t="shared" si="303"/>
        <v>42303.790393518517</v>
      </c>
      <c r="U3856">
        <f t="shared" si="304"/>
        <v>2015</v>
      </c>
    </row>
    <row r="3857" spans="1:21" ht="60" hidden="1" x14ac:dyDescent="0.25">
      <c r="A3857">
        <v>4066</v>
      </c>
      <c r="B3857" s="3" t="s">
        <v>4062</v>
      </c>
      <c r="C3857" s="3" t="s">
        <v>8170</v>
      </c>
      <c r="D3857" s="6">
        <v>15000</v>
      </c>
      <c r="E3857" s="8">
        <v>25</v>
      </c>
      <c r="F3857" t="s">
        <v>8220</v>
      </c>
      <c r="G3857" t="s">
        <v>8223</v>
      </c>
      <c r="H3857" t="s">
        <v>8245</v>
      </c>
      <c r="I3857">
        <v>1463619388</v>
      </c>
      <c r="J3857">
        <v>1461027388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0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42479.039212962962</v>
      </c>
      <c r="T3857" s="15">
        <f t="shared" si="303"/>
        <v>42509.039212962962</v>
      </c>
      <c r="U3857">
        <f t="shared" si="304"/>
        <v>2016</v>
      </c>
    </row>
    <row r="3858" spans="1:21" ht="45" hidden="1" x14ac:dyDescent="0.25">
      <c r="A3858">
        <v>3853</v>
      </c>
      <c r="B3858" s="3" t="s">
        <v>3850</v>
      </c>
      <c r="C3858" s="3" t="s">
        <v>7962</v>
      </c>
      <c r="D3858" s="6">
        <v>100000</v>
      </c>
      <c r="E3858" s="8">
        <v>26</v>
      </c>
      <c r="F3858" t="s">
        <v>8220</v>
      </c>
      <c r="G3858" t="s">
        <v>8223</v>
      </c>
      <c r="H3858" t="s">
        <v>8245</v>
      </c>
      <c r="I3858">
        <v>1409602178</v>
      </c>
      <c r="J3858">
        <v>1406578178</v>
      </c>
      <c r="K3858" t="b">
        <v>0</v>
      </c>
      <c r="L3858">
        <v>2</v>
      </c>
      <c r="M3858" t="b">
        <v>0</v>
      </c>
      <c r="N3858" t="s">
        <v>8269</v>
      </c>
      <c r="O3858">
        <f t="shared" si="300"/>
        <v>0</v>
      </c>
      <c r="P3858">
        <f t="shared" si="301"/>
        <v>13</v>
      </c>
      <c r="Q3858" s="10" t="s">
        <v>8315</v>
      </c>
      <c r="R3858" t="s">
        <v>8316</v>
      </c>
      <c r="S3858" s="15">
        <f t="shared" si="302"/>
        <v>41848.84002314815</v>
      </c>
      <c r="T3858" s="15">
        <f t="shared" si="303"/>
        <v>41883.84002314815</v>
      </c>
      <c r="U3858">
        <f t="shared" si="304"/>
        <v>2014</v>
      </c>
    </row>
    <row r="3859" spans="1:21" ht="60" hidden="1" x14ac:dyDescent="0.25">
      <c r="A3859">
        <v>4013</v>
      </c>
      <c r="B3859" s="3" t="s">
        <v>4009</v>
      </c>
      <c r="C3859" s="3" t="s">
        <v>8118</v>
      </c>
      <c r="D3859" s="6">
        <v>2000</v>
      </c>
      <c r="E3859" s="8">
        <v>26</v>
      </c>
      <c r="F3859" t="s">
        <v>8220</v>
      </c>
      <c r="G3859" t="s">
        <v>8223</v>
      </c>
      <c r="H3859" t="s">
        <v>8245</v>
      </c>
      <c r="I3859">
        <v>1424070823</v>
      </c>
      <c r="J3859">
        <v>1421478823</v>
      </c>
      <c r="K3859" t="b">
        <v>0</v>
      </c>
      <c r="L3859">
        <v>2</v>
      </c>
      <c r="M3859" t="b">
        <v>0</v>
      </c>
      <c r="N3859" t="s">
        <v>8269</v>
      </c>
      <c r="O3859">
        <f t="shared" si="300"/>
        <v>1</v>
      </c>
      <c r="P3859">
        <f t="shared" si="301"/>
        <v>13</v>
      </c>
      <c r="Q3859" s="10" t="s">
        <v>8315</v>
      </c>
      <c r="R3859" t="s">
        <v>8316</v>
      </c>
      <c r="S3859" s="15">
        <f t="shared" si="302"/>
        <v>42021.301192129627</v>
      </c>
      <c r="T3859" s="15">
        <f t="shared" si="303"/>
        <v>42051.301192129627</v>
      </c>
      <c r="U3859">
        <f t="shared" si="304"/>
        <v>2015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hidden="1" x14ac:dyDescent="0.25">
      <c r="A3861">
        <v>4065</v>
      </c>
      <c r="B3861" s="3" t="s">
        <v>4061</v>
      </c>
      <c r="C3861" s="3" t="s">
        <v>8169</v>
      </c>
      <c r="D3861" s="6">
        <v>4000</v>
      </c>
      <c r="E3861" s="8">
        <v>27</v>
      </c>
      <c r="F3861" t="s">
        <v>8220</v>
      </c>
      <c r="G3861" t="s">
        <v>8223</v>
      </c>
      <c r="H3861" t="s">
        <v>8245</v>
      </c>
      <c r="I3861">
        <v>1407883811</v>
      </c>
      <c r="J3861">
        <v>1405291811</v>
      </c>
      <c r="K3861" t="b">
        <v>0</v>
      </c>
      <c r="L3861">
        <v>4</v>
      </c>
      <c r="M3861" t="b">
        <v>0</v>
      </c>
      <c r="N3861" t="s">
        <v>8269</v>
      </c>
      <c r="O3861">
        <f t="shared" si="300"/>
        <v>1</v>
      </c>
      <c r="P3861">
        <f t="shared" si="301"/>
        <v>6.75</v>
      </c>
      <c r="Q3861" s="10" t="s">
        <v>8315</v>
      </c>
      <c r="R3861" t="s">
        <v>8316</v>
      </c>
      <c r="S3861" s="15">
        <f t="shared" si="302"/>
        <v>41833.951516203706</v>
      </c>
      <c r="T3861" s="15">
        <f t="shared" si="303"/>
        <v>41863.951516203706</v>
      </c>
      <c r="U3861">
        <f t="shared" si="304"/>
        <v>2014</v>
      </c>
    </row>
    <row r="3862" spans="1:21" ht="45" hidden="1" x14ac:dyDescent="0.25">
      <c r="A3862">
        <v>2879</v>
      </c>
      <c r="B3862" s="3" t="s">
        <v>2879</v>
      </c>
      <c r="C3862" s="3" t="s">
        <v>6989</v>
      </c>
      <c r="D3862" s="6">
        <v>11200</v>
      </c>
      <c r="E3862" s="8">
        <v>29</v>
      </c>
      <c r="F3862" t="s">
        <v>8220</v>
      </c>
      <c r="G3862" t="s">
        <v>8223</v>
      </c>
      <c r="H3862" t="s">
        <v>8245</v>
      </c>
      <c r="I3862">
        <v>1453310661</v>
      </c>
      <c r="J3862">
        <v>1450718661</v>
      </c>
      <c r="K3862" t="b">
        <v>0</v>
      </c>
      <c r="L3862">
        <v>1</v>
      </c>
      <c r="M3862" t="b">
        <v>0</v>
      </c>
      <c r="N3862" t="s">
        <v>8269</v>
      </c>
      <c r="O3862">
        <f t="shared" si="300"/>
        <v>0</v>
      </c>
      <c r="P3862">
        <f t="shared" si="301"/>
        <v>29</v>
      </c>
      <c r="Q3862" s="10" t="s">
        <v>8315</v>
      </c>
      <c r="R3862" t="s">
        <v>8316</v>
      </c>
      <c r="S3862" s="15">
        <f t="shared" si="302"/>
        <v>42359.725243055553</v>
      </c>
      <c r="T3862" s="15">
        <f t="shared" si="303"/>
        <v>42389.725243055553</v>
      </c>
      <c r="U3862">
        <f t="shared" si="304"/>
        <v>2015</v>
      </c>
    </row>
    <row r="3863" spans="1:21" ht="60" hidden="1" x14ac:dyDescent="0.25">
      <c r="A3863">
        <v>4019</v>
      </c>
      <c r="B3863" s="3" t="s">
        <v>4015</v>
      </c>
      <c r="C3863" s="3" t="s">
        <v>8124</v>
      </c>
      <c r="D3863" s="6">
        <v>3500</v>
      </c>
      <c r="E3863" s="8">
        <v>29</v>
      </c>
      <c r="F3863" t="s">
        <v>8220</v>
      </c>
      <c r="G3863" t="s">
        <v>8223</v>
      </c>
      <c r="H3863" t="s">
        <v>8245</v>
      </c>
      <c r="I3863">
        <v>1460737680</v>
      </c>
      <c r="J3863">
        <v>1455725596</v>
      </c>
      <c r="K3863" t="b">
        <v>0</v>
      </c>
      <c r="L3863">
        <v>4</v>
      </c>
      <c r="M3863" t="b">
        <v>0</v>
      </c>
      <c r="N3863" t="s">
        <v>8269</v>
      </c>
      <c r="O3863">
        <f t="shared" si="300"/>
        <v>1</v>
      </c>
      <c r="P3863">
        <f t="shared" si="301"/>
        <v>7.25</v>
      </c>
      <c r="Q3863" s="10" t="s">
        <v>8315</v>
      </c>
      <c r="R3863" t="s">
        <v>8316</v>
      </c>
      <c r="S3863" s="15">
        <f t="shared" si="302"/>
        <v>42417.675879629634</v>
      </c>
      <c r="T3863" s="15">
        <f t="shared" si="303"/>
        <v>42475.686111111107</v>
      </c>
      <c r="U3863">
        <f t="shared" si="304"/>
        <v>2016</v>
      </c>
    </row>
    <row r="3864" spans="1:21" ht="30" hidden="1" x14ac:dyDescent="0.25">
      <c r="A3864">
        <v>3988</v>
      </c>
      <c r="B3864" s="3" t="s">
        <v>3984</v>
      </c>
      <c r="C3864" s="3" t="s">
        <v>8094</v>
      </c>
      <c r="D3864" s="6">
        <v>1500</v>
      </c>
      <c r="E3864" s="8">
        <v>32</v>
      </c>
      <c r="F3864" t="s">
        <v>8220</v>
      </c>
      <c r="G3864" t="s">
        <v>8223</v>
      </c>
      <c r="H3864" t="s">
        <v>8245</v>
      </c>
      <c r="I3864">
        <v>1440813413</v>
      </c>
      <c r="J3864">
        <v>1439517413</v>
      </c>
      <c r="K3864" t="b">
        <v>0</v>
      </c>
      <c r="L3864">
        <v>4</v>
      </c>
      <c r="M3864" t="b">
        <v>0</v>
      </c>
      <c r="N3864" t="s">
        <v>8269</v>
      </c>
      <c r="O3864">
        <f t="shared" si="300"/>
        <v>2</v>
      </c>
      <c r="P3864">
        <f t="shared" si="301"/>
        <v>8</v>
      </c>
      <c r="Q3864" s="10" t="s">
        <v>8315</v>
      </c>
      <c r="R3864" t="s">
        <v>8316</v>
      </c>
      <c r="S3864" s="15">
        <f t="shared" si="302"/>
        <v>42230.08116898148</v>
      </c>
      <c r="T3864" s="15">
        <f t="shared" si="303"/>
        <v>42245.08116898148</v>
      </c>
      <c r="U3864">
        <f t="shared" si="304"/>
        <v>2015</v>
      </c>
    </row>
    <row r="3865" spans="1:21" ht="45" hidden="1" x14ac:dyDescent="0.25">
      <c r="A3865">
        <v>4090</v>
      </c>
      <c r="B3865" s="3" t="s">
        <v>4086</v>
      </c>
      <c r="C3865" s="3" t="s">
        <v>8193</v>
      </c>
      <c r="D3865" s="6">
        <v>1000</v>
      </c>
      <c r="E3865" s="8">
        <v>32</v>
      </c>
      <c r="F3865" t="s">
        <v>8220</v>
      </c>
      <c r="G3865" t="s">
        <v>8223</v>
      </c>
      <c r="H3865" t="s">
        <v>8245</v>
      </c>
      <c r="I3865">
        <v>1438959600</v>
      </c>
      <c r="J3865">
        <v>1437754137</v>
      </c>
      <c r="K3865" t="b">
        <v>0</v>
      </c>
      <c r="L3865">
        <v>3</v>
      </c>
      <c r="M3865" t="b">
        <v>0</v>
      </c>
      <c r="N3865" t="s">
        <v>8269</v>
      </c>
      <c r="O3865">
        <f t="shared" si="300"/>
        <v>3</v>
      </c>
      <c r="P3865">
        <f t="shared" si="301"/>
        <v>10.67</v>
      </c>
      <c r="Q3865" s="10" t="s">
        <v>8315</v>
      </c>
      <c r="R3865" t="s">
        <v>8316</v>
      </c>
      <c r="S3865" s="15">
        <f t="shared" si="302"/>
        <v>42209.67288194444</v>
      </c>
      <c r="T3865" s="15">
        <f t="shared" si="303"/>
        <v>42223.625</v>
      </c>
      <c r="U3865">
        <f t="shared" si="304"/>
        <v>2015</v>
      </c>
    </row>
    <row r="3866" spans="1:21" ht="45" hidden="1" x14ac:dyDescent="0.25">
      <c r="A3866">
        <v>4068</v>
      </c>
      <c r="B3866" s="3" t="s">
        <v>4064</v>
      </c>
      <c r="C3866" s="3" t="s">
        <v>8171</v>
      </c>
      <c r="D3866" s="6">
        <v>3495</v>
      </c>
      <c r="E3866" s="8">
        <v>34.950000000000003</v>
      </c>
      <c r="F3866" t="s">
        <v>8220</v>
      </c>
      <c r="G3866" t="s">
        <v>8223</v>
      </c>
      <c r="H3866" t="s">
        <v>8245</v>
      </c>
      <c r="I3866">
        <v>1484348700</v>
      </c>
      <c r="J3866">
        <v>1481756855</v>
      </c>
      <c r="K3866" t="b">
        <v>0</v>
      </c>
      <c r="L3866">
        <v>1</v>
      </c>
      <c r="M3866" t="b">
        <v>0</v>
      </c>
      <c r="N3866" t="s">
        <v>8269</v>
      </c>
      <c r="O3866">
        <f t="shared" si="300"/>
        <v>1</v>
      </c>
      <c r="P3866">
        <f t="shared" si="301"/>
        <v>34.950000000000003</v>
      </c>
      <c r="Q3866" s="10" t="s">
        <v>8315</v>
      </c>
      <c r="R3866" t="s">
        <v>8316</v>
      </c>
      <c r="S3866" s="15">
        <f t="shared" si="302"/>
        <v>42718.963599537034</v>
      </c>
      <c r="T3866" s="15">
        <f t="shared" si="303"/>
        <v>42748.961805555555</v>
      </c>
      <c r="U3866">
        <f t="shared" si="304"/>
        <v>2016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45" hidden="1" x14ac:dyDescent="0.25">
      <c r="A3868">
        <v>4073</v>
      </c>
      <c r="B3868" s="3" t="s">
        <v>4069</v>
      </c>
      <c r="C3868" s="3" t="s">
        <v>8176</v>
      </c>
      <c r="D3868" s="6">
        <v>3500</v>
      </c>
      <c r="E3868" s="8">
        <v>37</v>
      </c>
      <c r="F3868" t="s">
        <v>8220</v>
      </c>
      <c r="G3868" t="s">
        <v>8223</v>
      </c>
      <c r="H3868" t="s">
        <v>8245</v>
      </c>
      <c r="I3868">
        <v>1431144000</v>
      </c>
      <c r="J3868">
        <v>1426407426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18.5</v>
      </c>
      <c r="Q3868" s="10" t="s">
        <v>8315</v>
      </c>
      <c r="R3868" t="s">
        <v>8316</v>
      </c>
      <c r="S3868" s="15">
        <f t="shared" si="302"/>
        <v>42078.34520833334</v>
      </c>
      <c r="T3868" s="15">
        <f t="shared" si="303"/>
        <v>42133.166666666672</v>
      </c>
      <c r="U3868">
        <f t="shared" si="304"/>
        <v>2015</v>
      </c>
    </row>
    <row r="3869" spans="1:21" ht="30" hidden="1" x14ac:dyDescent="0.25">
      <c r="A3869">
        <v>3850</v>
      </c>
      <c r="B3869" s="3" t="s">
        <v>3847</v>
      </c>
      <c r="C3869" s="3" t="s">
        <v>7959</v>
      </c>
      <c r="D3869" s="6">
        <v>1000</v>
      </c>
      <c r="E3869" s="8">
        <v>38</v>
      </c>
      <c r="F3869" t="s">
        <v>8220</v>
      </c>
      <c r="G3869" t="s">
        <v>8223</v>
      </c>
      <c r="H3869" t="s">
        <v>8245</v>
      </c>
      <c r="I3869">
        <v>1420081143</v>
      </c>
      <c r="J3869">
        <v>1417489143</v>
      </c>
      <c r="K3869" t="b">
        <v>1</v>
      </c>
      <c r="L3869">
        <v>4</v>
      </c>
      <c r="M3869" t="b">
        <v>0</v>
      </c>
      <c r="N3869" t="s">
        <v>8269</v>
      </c>
      <c r="O3869">
        <f t="shared" ref="O3869:O3932" si="305">ROUND(E3869/D3869*100,0)</f>
        <v>4</v>
      </c>
      <c r="P3869">
        <f t="shared" ref="P3869:P3932" si="306">IFERROR(ROUND(E3869/L3869,2),0)</f>
        <v>9.5</v>
      </c>
      <c r="Q3869" s="10" t="s">
        <v>8315</v>
      </c>
      <c r="R3869" t="s">
        <v>8316</v>
      </c>
      <c r="S3869" s="15">
        <f t="shared" ref="S3869:S3932" si="307">(((J3869/60)/60)/24)+DATE(1970,1,1)</f>
        <v>41975.124340277776</v>
      </c>
      <c r="T3869" s="15">
        <f t="shared" ref="T3869:T3932" si="308">(((I3869/60)/60)/24)+DATE(1970,1,1)</f>
        <v>42005.124340277776</v>
      </c>
      <c r="U3869">
        <f t="shared" si="304"/>
        <v>2014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0" t="s">
        <v>8315</v>
      </c>
      <c r="R3870" t="s">
        <v>8357</v>
      </c>
      <c r="S3870" s="15">
        <f t="shared" si="307"/>
        <v>41865.659780092588</v>
      </c>
      <c r="T3870" s="15">
        <f t="shared" si="308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0" t="s">
        <v>8315</v>
      </c>
      <c r="R3871" t="s">
        <v>8357</v>
      </c>
      <c r="S3871" s="15">
        <f t="shared" si="307"/>
        <v>42047.724444444444</v>
      </c>
      <c r="T3871" s="15">
        <f t="shared" si="308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0" t="s">
        <v>8315</v>
      </c>
      <c r="R3872" t="s">
        <v>8357</v>
      </c>
      <c r="S3872" s="15">
        <f t="shared" si="307"/>
        <v>41793.17219907407</v>
      </c>
      <c r="T3872" s="15">
        <f t="shared" si="308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0" t="s">
        <v>8315</v>
      </c>
      <c r="R3873" t="s">
        <v>8357</v>
      </c>
      <c r="S3873" s="15">
        <f t="shared" si="307"/>
        <v>42763.780671296292</v>
      </c>
      <c r="T3873" s="15">
        <f t="shared" si="308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s="10" t="s">
        <v>8315</v>
      </c>
      <c r="R3874" t="s">
        <v>8357</v>
      </c>
      <c r="S3874" s="15">
        <f t="shared" si="307"/>
        <v>42180.145787037036</v>
      </c>
      <c r="T3874" s="15">
        <f t="shared" si="308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s="10" t="s">
        <v>8315</v>
      </c>
      <c r="R3875" t="s">
        <v>8357</v>
      </c>
      <c r="S3875" s="15">
        <f t="shared" si="307"/>
        <v>42255.696006944447</v>
      </c>
      <c r="T3875" s="15">
        <f t="shared" si="308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s="10" t="s">
        <v>8315</v>
      </c>
      <c r="R3876" t="s">
        <v>8357</v>
      </c>
      <c r="S3876" s="15">
        <f t="shared" si="307"/>
        <v>42007.016458333332</v>
      </c>
      <c r="T3876" s="15">
        <f t="shared" si="308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s="10" t="s">
        <v>8315</v>
      </c>
      <c r="R3877" t="s">
        <v>8357</v>
      </c>
      <c r="S3877" s="15">
        <f t="shared" si="307"/>
        <v>42615.346817129626</v>
      </c>
      <c r="T3877" s="15">
        <f t="shared" si="308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s="10" t="s">
        <v>8315</v>
      </c>
      <c r="R3878" t="s">
        <v>8357</v>
      </c>
      <c r="S3878" s="15">
        <f t="shared" si="307"/>
        <v>42372.624166666668</v>
      </c>
      <c r="T3878" s="15">
        <f t="shared" si="308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0" t="s">
        <v>8315</v>
      </c>
      <c r="R3879" t="s">
        <v>8357</v>
      </c>
      <c r="S3879" s="15">
        <f t="shared" si="307"/>
        <v>42682.67768518519</v>
      </c>
      <c r="T3879" s="15">
        <f t="shared" si="308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0" t="s">
        <v>8315</v>
      </c>
      <c r="R3880" t="s">
        <v>8357</v>
      </c>
      <c r="S3880" s="15">
        <f t="shared" si="307"/>
        <v>42154.818819444445</v>
      </c>
      <c r="T3880" s="15">
        <f t="shared" si="308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s="10" t="s">
        <v>8315</v>
      </c>
      <c r="R3881" t="s">
        <v>8357</v>
      </c>
      <c r="S3881" s="15">
        <f t="shared" si="307"/>
        <v>41999.861064814817</v>
      </c>
      <c r="T3881" s="15">
        <f t="shared" si="308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s="10" t="s">
        <v>8315</v>
      </c>
      <c r="R3882" t="s">
        <v>8357</v>
      </c>
      <c r="S3882" s="15">
        <f t="shared" si="307"/>
        <v>41815.815046296295</v>
      </c>
      <c r="T3882" s="15">
        <f t="shared" si="308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0" t="s">
        <v>8315</v>
      </c>
      <c r="R3883" t="s">
        <v>8357</v>
      </c>
      <c r="S3883" s="15">
        <f t="shared" si="307"/>
        <v>42756.018506944441</v>
      </c>
      <c r="T3883" s="15">
        <f t="shared" si="308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s="10" t="s">
        <v>8315</v>
      </c>
      <c r="R3884" t="s">
        <v>8357</v>
      </c>
      <c r="S3884" s="15">
        <f t="shared" si="307"/>
        <v>42373.983449074076</v>
      </c>
      <c r="T3884" s="15">
        <f t="shared" si="308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s="10" t="s">
        <v>8315</v>
      </c>
      <c r="R3885" t="s">
        <v>8357</v>
      </c>
      <c r="S3885" s="15">
        <f t="shared" si="307"/>
        <v>41854.602650462963</v>
      </c>
      <c r="T3885" s="15">
        <f t="shared" si="308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s="10" t="s">
        <v>8315</v>
      </c>
      <c r="R3886" t="s">
        <v>8357</v>
      </c>
      <c r="S3886" s="15">
        <f t="shared" si="307"/>
        <v>42065.791574074072</v>
      </c>
      <c r="T3886" s="15">
        <f t="shared" si="308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10" t="s">
        <v>8315</v>
      </c>
      <c r="R3887" t="s">
        <v>8357</v>
      </c>
      <c r="S3887" s="15">
        <f t="shared" si="307"/>
        <v>42469.951284722221</v>
      </c>
      <c r="T3887" s="15">
        <f t="shared" si="308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10" t="s">
        <v>8315</v>
      </c>
      <c r="R3888" t="s">
        <v>8357</v>
      </c>
      <c r="S3888" s="15">
        <f t="shared" si="307"/>
        <v>41954.228032407409</v>
      </c>
      <c r="T3888" s="15">
        <f t="shared" si="308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0" t="s">
        <v>8315</v>
      </c>
      <c r="R3889" t="s">
        <v>8357</v>
      </c>
      <c r="S3889" s="15">
        <f t="shared" si="307"/>
        <v>42079.857974537037</v>
      </c>
      <c r="T3889" s="15">
        <f t="shared" si="308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 s="10" t="s">
        <v>8315</v>
      </c>
      <c r="R3890" t="s">
        <v>8316</v>
      </c>
      <c r="S3890" s="15">
        <f t="shared" si="307"/>
        <v>42762.545810185184</v>
      </c>
      <c r="T3890" s="15">
        <f t="shared" si="308"/>
        <v>42792.545810185184</v>
      </c>
      <c r="U3890">
        <f t="shared" si="304"/>
        <v>2017</v>
      </c>
    </row>
    <row r="3891" spans="1:21" ht="60" hidden="1" x14ac:dyDescent="0.25">
      <c r="A3891">
        <v>2903</v>
      </c>
      <c r="B3891" s="3" t="s">
        <v>2903</v>
      </c>
      <c r="C3891" s="3" t="s">
        <v>7013</v>
      </c>
      <c r="D3891" s="6">
        <v>5000</v>
      </c>
      <c r="E3891" s="8">
        <v>39</v>
      </c>
      <c r="F3891" t="s">
        <v>8220</v>
      </c>
      <c r="G3891" t="s">
        <v>8223</v>
      </c>
      <c r="H3891" t="s">
        <v>8245</v>
      </c>
      <c r="I3891">
        <v>1441771218</v>
      </c>
      <c r="J3891">
        <v>1436587218</v>
      </c>
      <c r="K3891" t="b">
        <v>0</v>
      </c>
      <c r="L3891">
        <v>4</v>
      </c>
      <c r="M3891" t="b">
        <v>0</v>
      </c>
      <c r="N3891" t="s">
        <v>8269</v>
      </c>
      <c r="O3891">
        <f t="shared" si="305"/>
        <v>1</v>
      </c>
      <c r="P3891">
        <f t="shared" si="306"/>
        <v>9.75</v>
      </c>
      <c r="Q3891" s="10" t="s">
        <v>8315</v>
      </c>
      <c r="R3891" t="s">
        <v>8316</v>
      </c>
      <c r="S3891" s="15">
        <f t="shared" si="307"/>
        <v>42196.166874999995</v>
      </c>
      <c r="T3891" s="15">
        <f t="shared" si="308"/>
        <v>42256.166874999995</v>
      </c>
      <c r="U3891">
        <f t="shared" si="304"/>
        <v>2015</v>
      </c>
    </row>
    <row r="3892" spans="1:21" ht="45" hidden="1" x14ac:dyDescent="0.25">
      <c r="A3892">
        <v>4005</v>
      </c>
      <c r="B3892" s="3" t="s">
        <v>4001</v>
      </c>
      <c r="C3892" s="3" t="s">
        <v>8110</v>
      </c>
      <c r="D3892" s="6">
        <v>3000</v>
      </c>
      <c r="E3892" s="8">
        <v>40</v>
      </c>
      <c r="F3892" t="s">
        <v>8220</v>
      </c>
      <c r="G3892" t="s">
        <v>8223</v>
      </c>
      <c r="H3892" t="s">
        <v>8245</v>
      </c>
      <c r="I3892">
        <v>1413832985</v>
      </c>
      <c r="J3892">
        <v>1408648985</v>
      </c>
      <c r="K3892" t="b">
        <v>0</v>
      </c>
      <c r="L3892">
        <v>2</v>
      </c>
      <c r="M3892" t="b">
        <v>0</v>
      </c>
      <c r="N3892" t="s">
        <v>8269</v>
      </c>
      <c r="O3892">
        <f t="shared" si="305"/>
        <v>1</v>
      </c>
      <c r="P3892">
        <f t="shared" si="306"/>
        <v>20</v>
      </c>
      <c r="Q3892" s="10" t="s">
        <v>8315</v>
      </c>
      <c r="R3892" t="s">
        <v>8316</v>
      </c>
      <c r="S3892" s="15">
        <f t="shared" si="307"/>
        <v>41872.807696759257</v>
      </c>
      <c r="T3892" s="15">
        <f t="shared" si="308"/>
        <v>41932.807696759257</v>
      </c>
      <c r="U3892">
        <f t="shared" si="304"/>
        <v>2014</v>
      </c>
    </row>
    <row r="3893" spans="1:21" ht="60" hidden="1" x14ac:dyDescent="0.25">
      <c r="A3893">
        <v>4107</v>
      </c>
      <c r="B3893" s="3" t="s">
        <v>4103</v>
      </c>
      <c r="C3893" s="3" t="s">
        <v>8210</v>
      </c>
      <c r="D3893" s="6">
        <v>2000</v>
      </c>
      <c r="E3893" s="8">
        <v>41</v>
      </c>
      <c r="F3893" t="s">
        <v>8220</v>
      </c>
      <c r="G3893" t="s">
        <v>8223</v>
      </c>
      <c r="H3893" t="s">
        <v>8245</v>
      </c>
      <c r="I3893">
        <v>1411596001</v>
      </c>
      <c r="J3893">
        <v>1409608801</v>
      </c>
      <c r="K3893" t="b">
        <v>0</v>
      </c>
      <c r="L3893">
        <v>4</v>
      </c>
      <c r="M3893" t="b">
        <v>0</v>
      </c>
      <c r="N3893" t="s">
        <v>8269</v>
      </c>
      <c r="O3893">
        <f t="shared" si="305"/>
        <v>2</v>
      </c>
      <c r="P3893">
        <f t="shared" si="306"/>
        <v>10.25</v>
      </c>
      <c r="Q3893" s="10" t="s">
        <v>8315</v>
      </c>
      <c r="R3893" t="s">
        <v>8316</v>
      </c>
      <c r="S3893" s="15">
        <f t="shared" si="307"/>
        <v>41883.916678240741</v>
      </c>
      <c r="T3893" s="15">
        <f t="shared" si="308"/>
        <v>41906.916678240741</v>
      </c>
      <c r="U3893">
        <f t="shared" si="304"/>
        <v>2014</v>
      </c>
    </row>
    <row r="3894" spans="1:21" ht="45" hidden="1" x14ac:dyDescent="0.25">
      <c r="A3894">
        <v>2866</v>
      </c>
      <c r="B3894" s="3" t="s">
        <v>2866</v>
      </c>
      <c r="C3894" s="3" t="s">
        <v>6976</v>
      </c>
      <c r="D3894" s="6">
        <v>5000</v>
      </c>
      <c r="E3894" s="8">
        <v>45</v>
      </c>
      <c r="F3894" t="s">
        <v>8220</v>
      </c>
      <c r="G3894" t="s">
        <v>8223</v>
      </c>
      <c r="H3894" t="s">
        <v>8245</v>
      </c>
      <c r="I3894">
        <v>1476482400</v>
      </c>
      <c r="J3894">
        <v>1473893721</v>
      </c>
      <c r="K3894" t="b">
        <v>0</v>
      </c>
      <c r="L3894">
        <v>2</v>
      </c>
      <c r="M3894" t="b">
        <v>0</v>
      </c>
      <c r="N3894" t="s">
        <v>8269</v>
      </c>
      <c r="O3894">
        <f t="shared" si="305"/>
        <v>1</v>
      </c>
      <c r="P3894">
        <f t="shared" si="306"/>
        <v>22.5</v>
      </c>
      <c r="Q3894" s="10" t="s">
        <v>8315</v>
      </c>
      <c r="R3894" t="s">
        <v>8316</v>
      </c>
      <c r="S3894" s="15">
        <f t="shared" si="307"/>
        <v>42627.955104166671</v>
      </c>
      <c r="T3894" s="15">
        <f t="shared" si="308"/>
        <v>42657.916666666672</v>
      </c>
      <c r="U3894">
        <f t="shared" si="304"/>
        <v>2016</v>
      </c>
    </row>
    <row r="3895" spans="1:21" ht="60" hidden="1" x14ac:dyDescent="0.25">
      <c r="A3895">
        <v>3960</v>
      </c>
      <c r="B3895" s="3" t="s">
        <v>3957</v>
      </c>
      <c r="C3895" s="3" t="s">
        <v>8067</v>
      </c>
      <c r="D3895" s="6">
        <v>3000</v>
      </c>
      <c r="E3895" s="8">
        <v>45</v>
      </c>
      <c r="F3895" t="s">
        <v>8220</v>
      </c>
      <c r="G3895" t="s">
        <v>8223</v>
      </c>
      <c r="H3895" t="s">
        <v>8245</v>
      </c>
      <c r="I3895">
        <v>1451852256</v>
      </c>
      <c r="J3895">
        <v>1449260256</v>
      </c>
      <c r="K3895" t="b">
        <v>0</v>
      </c>
      <c r="L3895">
        <v>4</v>
      </c>
      <c r="M3895" t="b">
        <v>0</v>
      </c>
      <c r="N3895" t="s">
        <v>8269</v>
      </c>
      <c r="O3895">
        <f t="shared" si="305"/>
        <v>2</v>
      </c>
      <c r="P3895">
        <f t="shared" si="306"/>
        <v>11.25</v>
      </c>
      <c r="Q3895" s="10" t="s">
        <v>8315</v>
      </c>
      <c r="R3895" t="s">
        <v>8316</v>
      </c>
      <c r="S3895" s="15">
        <f t="shared" si="307"/>
        <v>42342.845555555556</v>
      </c>
      <c r="T3895" s="15">
        <f t="shared" si="308"/>
        <v>42372.845555555556</v>
      </c>
      <c r="U3895">
        <f t="shared" si="304"/>
        <v>2015</v>
      </c>
    </row>
    <row r="3896" spans="1:21" ht="60" hidden="1" x14ac:dyDescent="0.25">
      <c r="A3896">
        <v>3966</v>
      </c>
      <c r="B3896" s="3" t="s">
        <v>3963</v>
      </c>
      <c r="C3896" s="3" t="s">
        <v>8073</v>
      </c>
      <c r="D3896" s="6">
        <v>7500</v>
      </c>
      <c r="E3896" s="8">
        <v>45</v>
      </c>
      <c r="F3896" t="s">
        <v>8220</v>
      </c>
      <c r="G3896" t="s">
        <v>8223</v>
      </c>
      <c r="H3896" t="s">
        <v>8245</v>
      </c>
      <c r="I3896">
        <v>1406170740</v>
      </c>
      <c r="J3896">
        <v>1402506278</v>
      </c>
      <c r="K3896" t="b">
        <v>0</v>
      </c>
      <c r="L3896">
        <v>2</v>
      </c>
      <c r="M3896" t="b">
        <v>0</v>
      </c>
      <c r="N3896" t="s">
        <v>8269</v>
      </c>
      <c r="O3896">
        <f t="shared" si="305"/>
        <v>1</v>
      </c>
      <c r="P3896">
        <f t="shared" si="306"/>
        <v>22.5</v>
      </c>
      <c r="Q3896" s="10" t="s">
        <v>8315</v>
      </c>
      <c r="R3896" t="s">
        <v>8316</v>
      </c>
      <c r="S3896" s="15">
        <f t="shared" si="307"/>
        <v>41801.711550925924</v>
      </c>
      <c r="T3896" s="15">
        <f t="shared" si="308"/>
        <v>41844.124305555553</v>
      </c>
      <c r="U3896">
        <f t="shared" si="304"/>
        <v>2014</v>
      </c>
    </row>
    <row r="3897" spans="1:21" ht="60" hidden="1" x14ac:dyDescent="0.25">
      <c r="A3897">
        <v>4086</v>
      </c>
      <c r="B3897" s="3" t="s">
        <v>4082</v>
      </c>
      <c r="C3897" s="3" t="s">
        <v>8189</v>
      </c>
      <c r="D3897" s="6">
        <v>1000</v>
      </c>
      <c r="E3897" s="8">
        <v>47</v>
      </c>
      <c r="F3897" t="s">
        <v>8220</v>
      </c>
      <c r="G3897" t="s">
        <v>8223</v>
      </c>
      <c r="H3897" t="s">
        <v>8245</v>
      </c>
      <c r="I3897">
        <v>1448078400</v>
      </c>
      <c r="J3897">
        <v>1445985299</v>
      </c>
      <c r="K3897" t="b">
        <v>0</v>
      </c>
      <c r="L3897">
        <v>5</v>
      </c>
      <c r="M3897" t="b">
        <v>0</v>
      </c>
      <c r="N3897" t="s">
        <v>8269</v>
      </c>
      <c r="O3897">
        <f t="shared" si="305"/>
        <v>5</v>
      </c>
      <c r="P3897">
        <f t="shared" si="306"/>
        <v>9.4</v>
      </c>
      <c r="Q3897" s="10" t="s">
        <v>8315</v>
      </c>
      <c r="R3897" t="s">
        <v>8316</v>
      </c>
      <c r="S3897" s="15">
        <f t="shared" si="307"/>
        <v>42304.940960648149</v>
      </c>
      <c r="T3897" s="15">
        <f t="shared" si="308"/>
        <v>42329.166666666672</v>
      </c>
      <c r="U3897">
        <f t="shared" si="304"/>
        <v>2015</v>
      </c>
    </row>
    <row r="3898" spans="1:21" ht="60" hidden="1" x14ac:dyDescent="0.25">
      <c r="A3898">
        <v>3895</v>
      </c>
      <c r="B3898" s="3" t="s">
        <v>3892</v>
      </c>
      <c r="C3898" s="3" t="s">
        <v>8003</v>
      </c>
      <c r="D3898" s="6">
        <v>1000</v>
      </c>
      <c r="E3898" s="8">
        <v>50</v>
      </c>
      <c r="F3898" t="s">
        <v>8220</v>
      </c>
      <c r="G3898" t="s">
        <v>8223</v>
      </c>
      <c r="H3898" t="s">
        <v>8245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8269</v>
      </c>
      <c r="O3898">
        <f t="shared" si="305"/>
        <v>5</v>
      </c>
      <c r="P3898">
        <f t="shared" si="306"/>
        <v>50</v>
      </c>
      <c r="Q3898" s="10" t="s">
        <v>8315</v>
      </c>
      <c r="R3898" t="s">
        <v>8316</v>
      </c>
      <c r="S3898" s="15">
        <f t="shared" si="307"/>
        <v>42032.250208333338</v>
      </c>
      <c r="T3898" s="15">
        <f t="shared" si="308"/>
        <v>42063.250208333338</v>
      </c>
      <c r="U3898">
        <f t="shared" si="304"/>
        <v>2015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10" t="s">
        <v>8315</v>
      </c>
      <c r="R3899" t="s">
        <v>8316</v>
      </c>
      <c r="S3899" s="15">
        <f t="shared" si="307"/>
        <v>41982.87364583333</v>
      </c>
      <c r="T3899" s="15">
        <f t="shared" si="308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10" t="s">
        <v>8315</v>
      </c>
      <c r="R3900" t="s">
        <v>8316</v>
      </c>
      <c r="S3900" s="15">
        <f t="shared" si="307"/>
        <v>42193.482291666667</v>
      </c>
      <c r="T3900" s="15">
        <f t="shared" si="308"/>
        <v>42233.666666666672</v>
      </c>
      <c r="U3900">
        <f t="shared" si="304"/>
        <v>2015</v>
      </c>
    </row>
    <row r="3901" spans="1:21" ht="75" hidden="1" x14ac:dyDescent="0.25">
      <c r="A3901">
        <v>3941</v>
      </c>
      <c r="B3901" s="3" t="s">
        <v>3938</v>
      </c>
      <c r="C3901" s="3" t="s">
        <v>8049</v>
      </c>
      <c r="D3901" s="6">
        <v>5500</v>
      </c>
      <c r="E3901" s="8">
        <v>50</v>
      </c>
      <c r="F3901" t="s">
        <v>8220</v>
      </c>
      <c r="G3901" t="s">
        <v>8223</v>
      </c>
      <c r="H3901" t="s">
        <v>8245</v>
      </c>
      <c r="I3901">
        <v>1416877200</v>
      </c>
      <c r="J3901">
        <v>1414505137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25</v>
      </c>
      <c r="Q3901" s="10" t="s">
        <v>8315</v>
      </c>
      <c r="R3901" t="s">
        <v>8316</v>
      </c>
      <c r="S3901" s="15">
        <f t="shared" si="307"/>
        <v>41940.587233796294</v>
      </c>
      <c r="T3901" s="15">
        <f t="shared" si="308"/>
        <v>41968.041666666672</v>
      </c>
      <c r="U3901">
        <f t="shared" si="304"/>
        <v>2014</v>
      </c>
    </row>
    <row r="3902" spans="1:21" ht="60" hidden="1" x14ac:dyDescent="0.25">
      <c r="A3902">
        <v>4099</v>
      </c>
      <c r="B3902" s="3" t="s">
        <v>4095</v>
      </c>
      <c r="C3902" s="3" t="s">
        <v>8202</v>
      </c>
      <c r="D3902" s="6">
        <v>4500</v>
      </c>
      <c r="E3902" s="8">
        <v>50</v>
      </c>
      <c r="F3902" t="s">
        <v>8220</v>
      </c>
      <c r="G3902" t="s">
        <v>8223</v>
      </c>
      <c r="H3902" t="s">
        <v>8245</v>
      </c>
      <c r="I3902">
        <v>1472847873</v>
      </c>
      <c r="J3902">
        <v>1468959873</v>
      </c>
      <c r="K3902" t="b">
        <v>0</v>
      </c>
      <c r="L3902">
        <v>1</v>
      </c>
      <c r="M3902" t="b">
        <v>0</v>
      </c>
      <c r="N3902" t="s">
        <v>8269</v>
      </c>
      <c r="O3902">
        <f t="shared" si="305"/>
        <v>1</v>
      </c>
      <c r="P3902">
        <f t="shared" si="306"/>
        <v>50</v>
      </c>
      <c r="Q3902" s="10" t="s">
        <v>8315</v>
      </c>
      <c r="R3902" t="s">
        <v>8316</v>
      </c>
      <c r="S3902" s="15">
        <f t="shared" si="307"/>
        <v>42570.850381944445</v>
      </c>
      <c r="T3902" s="15">
        <f t="shared" si="308"/>
        <v>42615.850381944445</v>
      </c>
      <c r="U3902">
        <f t="shared" si="304"/>
        <v>2016</v>
      </c>
    </row>
    <row r="3903" spans="1:21" ht="45" hidden="1" x14ac:dyDescent="0.25">
      <c r="A3903">
        <v>2919</v>
      </c>
      <c r="B3903" s="3" t="s">
        <v>2919</v>
      </c>
      <c r="C3903" s="3" t="s">
        <v>7029</v>
      </c>
      <c r="D3903" s="6">
        <v>600</v>
      </c>
      <c r="E3903" s="8">
        <v>51</v>
      </c>
      <c r="F3903" t="s">
        <v>8220</v>
      </c>
      <c r="G3903" t="s">
        <v>8223</v>
      </c>
      <c r="H3903" t="s">
        <v>8245</v>
      </c>
      <c r="I3903">
        <v>1407250329</v>
      </c>
      <c r="J3903">
        <v>1404658329</v>
      </c>
      <c r="K3903" t="b">
        <v>0</v>
      </c>
      <c r="L3903">
        <v>6</v>
      </c>
      <c r="M3903" t="b">
        <v>0</v>
      </c>
      <c r="N3903" t="s">
        <v>8269</v>
      </c>
      <c r="O3903">
        <f t="shared" si="305"/>
        <v>9</v>
      </c>
      <c r="P3903">
        <f t="shared" si="306"/>
        <v>8.5</v>
      </c>
      <c r="Q3903" s="10" t="s">
        <v>8315</v>
      </c>
      <c r="R3903" t="s">
        <v>8316</v>
      </c>
      <c r="S3903" s="15">
        <f t="shared" si="307"/>
        <v>41826.61954861111</v>
      </c>
      <c r="T3903" s="15">
        <f t="shared" si="308"/>
        <v>41856.61954861111</v>
      </c>
      <c r="U3903">
        <f t="shared" si="304"/>
        <v>2014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10" t="s">
        <v>8315</v>
      </c>
      <c r="R3904" t="s">
        <v>8316</v>
      </c>
      <c r="S3904" s="15">
        <f t="shared" si="307"/>
        <v>42663.468078703707</v>
      </c>
      <c r="T3904" s="15">
        <f t="shared" si="308"/>
        <v>42688.509745370371</v>
      </c>
      <c r="U3904">
        <f t="shared" si="304"/>
        <v>2016</v>
      </c>
    </row>
    <row r="3905" spans="1:21" ht="45" hidden="1" x14ac:dyDescent="0.25">
      <c r="A3905">
        <v>2862</v>
      </c>
      <c r="B3905" s="3" t="s">
        <v>2862</v>
      </c>
      <c r="C3905" s="3" t="s">
        <v>6972</v>
      </c>
      <c r="D3905" s="6">
        <v>12700</v>
      </c>
      <c r="E3905" s="8">
        <v>55</v>
      </c>
      <c r="F3905" t="s">
        <v>8220</v>
      </c>
      <c r="G3905" t="s">
        <v>8223</v>
      </c>
      <c r="H3905" t="s">
        <v>8245</v>
      </c>
      <c r="I3905">
        <v>1403636229</v>
      </c>
      <c r="J3905">
        <v>1401044229</v>
      </c>
      <c r="K3905" t="b">
        <v>0</v>
      </c>
      <c r="L3905">
        <v>3</v>
      </c>
      <c r="M3905" t="b">
        <v>0</v>
      </c>
      <c r="N3905" t="s">
        <v>8269</v>
      </c>
      <c r="O3905">
        <f t="shared" si="305"/>
        <v>0</v>
      </c>
      <c r="P3905">
        <f t="shared" si="306"/>
        <v>18.329999999999998</v>
      </c>
      <c r="Q3905" s="10" t="s">
        <v>8315</v>
      </c>
      <c r="R3905" t="s">
        <v>8316</v>
      </c>
      <c r="S3905" s="15">
        <f t="shared" si="307"/>
        <v>41784.789687500001</v>
      </c>
      <c r="T3905" s="15">
        <f t="shared" si="308"/>
        <v>41814.789687500001</v>
      </c>
      <c r="U3905">
        <f t="shared" si="304"/>
        <v>2014</v>
      </c>
    </row>
    <row r="3906" spans="1:21" ht="45" hidden="1" x14ac:dyDescent="0.25">
      <c r="A3906">
        <v>4108</v>
      </c>
      <c r="B3906" s="3" t="s">
        <v>4104</v>
      </c>
      <c r="C3906" s="3" t="s">
        <v>8211</v>
      </c>
      <c r="D3906" s="6">
        <v>3000</v>
      </c>
      <c r="E3906" s="8">
        <v>59</v>
      </c>
      <c r="F3906" t="s">
        <v>8220</v>
      </c>
      <c r="G3906" t="s">
        <v>8223</v>
      </c>
      <c r="H3906" t="s">
        <v>8245</v>
      </c>
      <c r="I3906">
        <v>1488517200</v>
      </c>
      <c r="J3906">
        <v>1485909937</v>
      </c>
      <c r="K3906" t="b">
        <v>0</v>
      </c>
      <c r="L3906">
        <v>1</v>
      </c>
      <c r="M3906" t="b">
        <v>0</v>
      </c>
      <c r="N3906" t="s">
        <v>8269</v>
      </c>
      <c r="O3906">
        <f t="shared" si="305"/>
        <v>2</v>
      </c>
      <c r="P3906">
        <f t="shared" si="306"/>
        <v>59</v>
      </c>
      <c r="Q3906" s="10" t="s">
        <v>8315</v>
      </c>
      <c r="R3906" t="s">
        <v>8316</v>
      </c>
      <c r="S3906" s="15">
        <f t="shared" si="307"/>
        <v>42767.031678240746</v>
      </c>
      <c r="T3906" s="15">
        <f t="shared" si="308"/>
        <v>42797.208333333328</v>
      </c>
      <c r="U3906">
        <f t="shared" si="304"/>
        <v>2017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60" hidden="1" x14ac:dyDescent="0.25">
      <c r="A3909">
        <v>3864</v>
      </c>
      <c r="B3909" s="3" t="s">
        <v>3861</v>
      </c>
      <c r="C3909" s="3" t="s">
        <v>7973</v>
      </c>
      <c r="D3909" s="6">
        <v>5000</v>
      </c>
      <c r="E3909" s="8">
        <v>60</v>
      </c>
      <c r="F3909" t="s">
        <v>8220</v>
      </c>
      <c r="G3909" t="s">
        <v>8223</v>
      </c>
      <c r="H3909" t="s">
        <v>8245</v>
      </c>
      <c r="I3909">
        <v>1447799054</v>
      </c>
      <c r="J3909">
        <v>1445203454</v>
      </c>
      <c r="K3909" t="b">
        <v>0</v>
      </c>
      <c r="L3909">
        <v>3</v>
      </c>
      <c r="M3909" t="b">
        <v>0</v>
      </c>
      <c r="N3909" t="s">
        <v>8269</v>
      </c>
      <c r="O3909">
        <f t="shared" si="305"/>
        <v>1</v>
      </c>
      <c r="P3909">
        <f t="shared" si="306"/>
        <v>20</v>
      </c>
      <c r="Q3909" s="10" t="s">
        <v>8315</v>
      </c>
      <c r="R3909" t="s">
        <v>8316</v>
      </c>
      <c r="S3909" s="15">
        <f t="shared" si="307"/>
        <v>42295.891828703709</v>
      </c>
      <c r="T3909" s="15">
        <f t="shared" si="308"/>
        <v>42325.933495370366</v>
      </c>
      <c r="U3909">
        <f t="shared" si="309"/>
        <v>2015</v>
      </c>
    </row>
    <row r="3910" spans="1:21" ht="60" hidden="1" x14ac:dyDescent="0.25">
      <c r="A3910">
        <v>3922</v>
      </c>
      <c r="B3910" s="3" t="s">
        <v>3919</v>
      </c>
      <c r="C3910" s="3" t="s">
        <v>8030</v>
      </c>
      <c r="D3910" s="6">
        <v>750</v>
      </c>
      <c r="E3910" s="8">
        <v>61</v>
      </c>
      <c r="F3910" t="s">
        <v>8220</v>
      </c>
      <c r="G3910" t="s">
        <v>8223</v>
      </c>
      <c r="H3910" t="s">
        <v>8245</v>
      </c>
      <c r="I3910">
        <v>1425337200</v>
      </c>
      <c r="J3910">
        <v>1421432810</v>
      </c>
      <c r="K3910" t="b">
        <v>0</v>
      </c>
      <c r="L3910">
        <v>6</v>
      </c>
      <c r="M3910" t="b">
        <v>0</v>
      </c>
      <c r="N3910" t="s">
        <v>8269</v>
      </c>
      <c r="O3910">
        <f t="shared" si="305"/>
        <v>8</v>
      </c>
      <c r="P3910">
        <f t="shared" si="306"/>
        <v>10.17</v>
      </c>
      <c r="Q3910" s="10" t="s">
        <v>8315</v>
      </c>
      <c r="R3910" t="s">
        <v>8316</v>
      </c>
      <c r="S3910" s="15">
        <f t="shared" si="307"/>
        <v>42020.768634259264</v>
      </c>
      <c r="T3910" s="15">
        <f t="shared" si="308"/>
        <v>42065.958333333328</v>
      </c>
      <c r="U3910">
        <f t="shared" si="309"/>
        <v>2015</v>
      </c>
    </row>
    <row r="3911" spans="1:21" ht="60" hidden="1" x14ac:dyDescent="0.25">
      <c r="A3911">
        <v>3908</v>
      </c>
      <c r="B3911" s="3" t="s">
        <v>3905</v>
      </c>
      <c r="C3911" s="3" t="s">
        <v>8016</v>
      </c>
      <c r="D3911" s="6">
        <v>750</v>
      </c>
      <c r="E3911" s="8">
        <v>65</v>
      </c>
      <c r="F3911" t="s">
        <v>8220</v>
      </c>
      <c r="G3911" t="s">
        <v>8223</v>
      </c>
      <c r="H3911" t="s">
        <v>8245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9</v>
      </c>
      <c r="P3911">
        <f t="shared" si="306"/>
        <v>16.25</v>
      </c>
      <c r="Q3911" s="10" t="s">
        <v>8315</v>
      </c>
      <c r="R3911" t="s">
        <v>8316</v>
      </c>
      <c r="S3911" s="15">
        <f t="shared" si="307"/>
        <v>41834.135370370372</v>
      </c>
      <c r="T3911" s="15">
        <f t="shared" si="308"/>
        <v>41849.135370370372</v>
      </c>
      <c r="U3911">
        <f t="shared" si="309"/>
        <v>2014</v>
      </c>
    </row>
    <row r="3912" spans="1:21" ht="60" hidden="1" x14ac:dyDescent="0.25">
      <c r="A3912">
        <v>2848</v>
      </c>
      <c r="B3912" s="3" t="s">
        <v>2848</v>
      </c>
      <c r="C3912" s="3" t="s">
        <v>6958</v>
      </c>
      <c r="D3912" s="6">
        <v>35000</v>
      </c>
      <c r="E3912" s="8">
        <v>70</v>
      </c>
      <c r="F3912" t="s">
        <v>8220</v>
      </c>
      <c r="G3912" t="s">
        <v>8223</v>
      </c>
      <c r="H3912" t="s">
        <v>8245</v>
      </c>
      <c r="I3912">
        <v>1432913659</v>
      </c>
      <c r="J3912">
        <v>1430321659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0</v>
      </c>
      <c r="P3912">
        <f t="shared" si="306"/>
        <v>23.33</v>
      </c>
      <c r="Q3912" s="10" t="s">
        <v>8315</v>
      </c>
      <c r="R3912" t="s">
        <v>8316</v>
      </c>
      <c r="S3912" s="15">
        <f t="shared" si="307"/>
        <v>42123.648831018523</v>
      </c>
      <c r="T3912" s="15">
        <f t="shared" si="308"/>
        <v>42153.648831018523</v>
      </c>
      <c r="U3912">
        <f t="shared" si="309"/>
        <v>2015</v>
      </c>
    </row>
    <row r="3913" spans="1:21" ht="60" hidden="1" x14ac:dyDescent="0.25">
      <c r="A3913">
        <v>4037</v>
      </c>
      <c r="B3913" s="3" t="s">
        <v>4033</v>
      </c>
      <c r="C3913" s="3" t="s">
        <v>8141</v>
      </c>
      <c r="D3913" s="6">
        <v>700</v>
      </c>
      <c r="E3913" s="8">
        <v>80</v>
      </c>
      <c r="F3913" t="s">
        <v>8220</v>
      </c>
      <c r="G3913" t="s">
        <v>8223</v>
      </c>
      <c r="H3913" t="s">
        <v>8245</v>
      </c>
      <c r="I3913">
        <v>1464099900</v>
      </c>
      <c r="J3913">
        <v>1462585315</v>
      </c>
      <c r="K3913" t="b">
        <v>0</v>
      </c>
      <c r="L3913">
        <v>2</v>
      </c>
      <c r="M3913" t="b">
        <v>0</v>
      </c>
      <c r="N3913" t="s">
        <v>8269</v>
      </c>
      <c r="O3913">
        <f t="shared" si="305"/>
        <v>11</v>
      </c>
      <c r="P3913">
        <f t="shared" si="306"/>
        <v>40</v>
      </c>
      <c r="Q3913" s="10" t="s">
        <v>8315</v>
      </c>
      <c r="R3913" t="s">
        <v>8316</v>
      </c>
      <c r="S3913" s="15">
        <f t="shared" si="307"/>
        <v>42497.070775462969</v>
      </c>
      <c r="T3913" s="15">
        <f t="shared" si="308"/>
        <v>42514.600694444445</v>
      </c>
      <c r="U3913">
        <f t="shared" si="309"/>
        <v>2016</v>
      </c>
    </row>
    <row r="3914" spans="1:21" ht="45" hidden="1" x14ac:dyDescent="0.25">
      <c r="A3914">
        <v>4111</v>
      </c>
      <c r="B3914" s="3" t="s">
        <v>4107</v>
      </c>
      <c r="C3914" s="3" t="s">
        <v>8214</v>
      </c>
      <c r="D3914" s="6">
        <v>3000</v>
      </c>
      <c r="E3914" s="8">
        <v>94</v>
      </c>
      <c r="F3914" t="s">
        <v>8220</v>
      </c>
      <c r="G3914" t="s">
        <v>8223</v>
      </c>
      <c r="H3914" t="s">
        <v>8245</v>
      </c>
      <c r="I3914">
        <v>1424747740</v>
      </c>
      <c r="J3914">
        <v>1422155740</v>
      </c>
      <c r="K3914" t="b">
        <v>0</v>
      </c>
      <c r="L3914">
        <v>6</v>
      </c>
      <c r="M3914" t="b">
        <v>0</v>
      </c>
      <c r="N3914" t="s">
        <v>8269</v>
      </c>
      <c r="O3914">
        <f t="shared" si="305"/>
        <v>3</v>
      </c>
      <c r="P3914">
        <f t="shared" si="306"/>
        <v>15.67</v>
      </c>
      <c r="Q3914" s="10" t="s">
        <v>8315</v>
      </c>
      <c r="R3914" t="s">
        <v>8316</v>
      </c>
      <c r="S3914" s="15">
        <f t="shared" si="307"/>
        <v>42029.135879629626</v>
      </c>
      <c r="T3914" s="15">
        <f t="shared" si="308"/>
        <v>42059.135879629626</v>
      </c>
      <c r="U3914">
        <f t="shared" si="309"/>
        <v>2015</v>
      </c>
    </row>
    <row r="3915" spans="1:21" ht="45" hidden="1" x14ac:dyDescent="0.25">
      <c r="A3915">
        <v>2852</v>
      </c>
      <c r="B3915" s="3" t="s">
        <v>2852</v>
      </c>
      <c r="C3915" s="3" t="s">
        <v>6962</v>
      </c>
      <c r="D3915" s="6">
        <v>5000</v>
      </c>
      <c r="E3915" s="8">
        <v>95</v>
      </c>
      <c r="F3915" t="s">
        <v>8220</v>
      </c>
      <c r="G3915" t="s">
        <v>8223</v>
      </c>
      <c r="H3915" t="s">
        <v>8245</v>
      </c>
      <c r="I3915">
        <v>1403312703</v>
      </c>
      <c r="J3915">
        <v>1400720703</v>
      </c>
      <c r="K3915" t="b">
        <v>0</v>
      </c>
      <c r="L3915">
        <v>6</v>
      </c>
      <c r="M3915" t="b">
        <v>0</v>
      </c>
      <c r="N3915" t="s">
        <v>8269</v>
      </c>
      <c r="O3915">
        <f t="shared" si="305"/>
        <v>2</v>
      </c>
      <c r="P3915">
        <f t="shared" si="306"/>
        <v>15.83</v>
      </c>
      <c r="Q3915" s="10" t="s">
        <v>8315</v>
      </c>
      <c r="R3915" t="s">
        <v>8316</v>
      </c>
      <c r="S3915" s="15">
        <f t="shared" si="307"/>
        <v>41781.045173611114</v>
      </c>
      <c r="T3915" s="15">
        <f t="shared" si="308"/>
        <v>41811.045173611114</v>
      </c>
      <c r="U3915">
        <f t="shared" si="309"/>
        <v>2014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5" hidden="1" x14ac:dyDescent="0.25">
      <c r="A3924">
        <v>4058</v>
      </c>
      <c r="B3924" s="3" t="s">
        <v>4054</v>
      </c>
      <c r="C3924" s="3" t="s">
        <v>8162</v>
      </c>
      <c r="D3924" s="6">
        <v>3750</v>
      </c>
      <c r="E3924" s="8">
        <v>95</v>
      </c>
      <c r="F3924" t="s">
        <v>8220</v>
      </c>
      <c r="G3924" t="s">
        <v>8223</v>
      </c>
      <c r="H3924" t="s">
        <v>8245</v>
      </c>
      <c r="I3924">
        <v>1459483140</v>
      </c>
      <c r="J3924">
        <v>1458178044</v>
      </c>
      <c r="K3924" t="b">
        <v>0</v>
      </c>
      <c r="L3924">
        <v>4</v>
      </c>
      <c r="M3924" t="b">
        <v>0</v>
      </c>
      <c r="N3924" t="s">
        <v>8269</v>
      </c>
      <c r="O3924">
        <f t="shared" si="305"/>
        <v>3</v>
      </c>
      <c r="P3924">
        <f t="shared" si="306"/>
        <v>23.75</v>
      </c>
      <c r="Q3924" s="10" t="s">
        <v>8315</v>
      </c>
      <c r="R3924" t="s">
        <v>8316</v>
      </c>
      <c r="S3924" s="15">
        <f t="shared" si="307"/>
        <v>42446.060694444444</v>
      </c>
      <c r="T3924" s="15">
        <f t="shared" si="308"/>
        <v>42461.165972222225</v>
      </c>
      <c r="U3924">
        <f t="shared" si="309"/>
        <v>2016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3730</v>
      </c>
      <c r="B3926" s="3" t="s">
        <v>3727</v>
      </c>
      <c r="C3926" s="3" t="s">
        <v>7840</v>
      </c>
      <c r="D3926" s="6">
        <v>1000</v>
      </c>
      <c r="E3926" s="8">
        <v>100</v>
      </c>
      <c r="F3926" t="s">
        <v>8220</v>
      </c>
      <c r="G3926" t="s">
        <v>8223</v>
      </c>
      <c r="H3926" t="s">
        <v>8245</v>
      </c>
      <c r="I3926">
        <v>1439828159</v>
      </c>
      <c r="J3926">
        <v>1437236159</v>
      </c>
      <c r="K3926" t="b">
        <v>0</v>
      </c>
      <c r="L3926">
        <v>1</v>
      </c>
      <c r="M3926" t="b">
        <v>0</v>
      </c>
      <c r="N3926" t="s">
        <v>8269</v>
      </c>
      <c r="O3926">
        <f t="shared" si="305"/>
        <v>10</v>
      </c>
      <c r="P3926">
        <f t="shared" si="306"/>
        <v>100</v>
      </c>
      <c r="Q3926" s="10" t="s">
        <v>8315</v>
      </c>
      <c r="R3926" t="s">
        <v>8316</v>
      </c>
      <c r="S3926" s="15">
        <f t="shared" si="307"/>
        <v>42203.677766203706</v>
      </c>
      <c r="T3926" s="15">
        <f t="shared" si="308"/>
        <v>42233.677766203706</v>
      </c>
      <c r="U3926">
        <f t="shared" si="309"/>
        <v>2015</v>
      </c>
    </row>
    <row r="3927" spans="1:21" ht="60" hidden="1" x14ac:dyDescent="0.25">
      <c r="A3927">
        <v>3742</v>
      </c>
      <c r="B3927" s="3" t="s">
        <v>3739</v>
      </c>
      <c r="C3927" s="3" t="s">
        <v>7852</v>
      </c>
      <c r="D3927" s="6">
        <v>5000</v>
      </c>
      <c r="E3927" s="8">
        <v>100</v>
      </c>
      <c r="F3927" t="s">
        <v>8220</v>
      </c>
      <c r="G3927" t="s">
        <v>8223</v>
      </c>
      <c r="H3927" t="s">
        <v>8245</v>
      </c>
      <c r="I3927">
        <v>1409980144</v>
      </c>
      <c r="J3927">
        <v>1407388144</v>
      </c>
      <c r="K3927" t="b">
        <v>0</v>
      </c>
      <c r="L3927">
        <v>4</v>
      </c>
      <c r="M3927" t="b">
        <v>0</v>
      </c>
      <c r="N3927" t="s">
        <v>8269</v>
      </c>
      <c r="O3927">
        <f t="shared" si="305"/>
        <v>2</v>
      </c>
      <c r="P3927">
        <f t="shared" si="306"/>
        <v>25</v>
      </c>
      <c r="Q3927" s="10" t="s">
        <v>8315</v>
      </c>
      <c r="R3927" t="s">
        <v>8316</v>
      </c>
      <c r="S3927" s="15">
        <f t="shared" si="307"/>
        <v>41858.214629629627</v>
      </c>
      <c r="T3927" s="15">
        <f t="shared" si="308"/>
        <v>41888.214629629627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idden="1" x14ac:dyDescent="0.25">
      <c r="A3930">
        <v>3861</v>
      </c>
      <c r="B3930" s="3" t="s">
        <v>3858</v>
      </c>
      <c r="C3930" s="3" t="s">
        <v>7970</v>
      </c>
      <c r="D3930" s="6">
        <v>2000</v>
      </c>
      <c r="E3930" s="8">
        <v>100</v>
      </c>
      <c r="F3930" t="s">
        <v>8220</v>
      </c>
      <c r="G3930" t="s">
        <v>8223</v>
      </c>
      <c r="H3930" t="s">
        <v>8245</v>
      </c>
      <c r="I3930">
        <v>1415828820</v>
      </c>
      <c r="J3930">
        <v>1412258977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5</v>
      </c>
      <c r="P3930">
        <f t="shared" si="306"/>
        <v>100</v>
      </c>
      <c r="Q3930" s="10" t="s">
        <v>8315</v>
      </c>
      <c r="R3930" t="s">
        <v>8316</v>
      </c>
      <c r="S3930" s="15">
        <f t="shared" si="307"/>
        <v>41914.590011574073</v>
      </c>
      <c r="T3930" s="15">
        <f t="shared" si="308"/>
        <v>41955.907638888893</v>
      </c>
      <c r="U3930">
        <f t="shared" si="309"/>
        <v>2014</v>
      </c>
    </row>
    <row r="3931" spans="1:21" ht="30" hidden="1" x14ac:dyDescent="0.25">
      <c r="A3931">
        <v>3991</v>
      </c>
      <c r="B3931" s="3" t="s">
        <v>3987</v>
      </c>
      <c r="C3931" s="3" t="s">
        <v>8097</v>
      </c>
      <c r="D3931" s="6">
        <v>500</v>
      </c>
      <c r="E3931" s="8">
        <v>100</v>
      </c>
      <c r="F3931" t="s">
        <v>8220</v>
      </c>
      <c r="G3931" t="s">
        <v>8223</v>
      </c>
      <c r="H3931" t="s">
        <v>8245</v>
      </c>
      <c r="I3931">
        <v>1433086082</v>
      </c>
      <c r="J3931">
        <v>1430494082</v>
      </c>
      <c r="K3931" t="b">
        <v>0</v>
      </c>
      <c r="L3931">
        <v>1</v>
      </c>
      <c r="M3931" t="b">
        <v>0</v>
      </c>
      <c r="N3931" t="s">
        <v>8269</v>
      </c>
      <c r="O3931">
        <f t="shared" si="305"/>
        <v>20</v>
      </c>
      <c r="P3931">
        <f t="shared" si="306"/>
        <v>100</v>
      </c>
      <c r="Q3931" s="10" t="s">
        <v>8315</v>
      </c>
      <c r="R3931" t="s">
        <v>8316</v>
      </c>
      <c r="S3931" s="15">
        <f t="shared" si="307"/>
        <v>42125.644467592589</v>
      </c>
      <c r="T3931" s="15">
        <f t="shared" si="308"/>
        <v>42155.644467592589</v>
      </c>
      <c r="U3931">
        <f t="shared" si="309"/>
        <v>2015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hidden="1" x14ac:dyDescent="0.25">
      <c r="A3933">
        <v>4020</v>
      </c>
      <c r="B3933" s="3" t="s">
        <v>4016</v>
      </c>
      <c r="C3933" s="3" t="s">
        <v>8125</v>
      </c>
      <c r="D3933" s="6">
        <v>600</v>
      </c>
      <c r="E3933" s="8">
        <v>100</v>
      </c>
      <c r="F3933" t="s">
        <v>8220</v>
      </c>
      <c r="G3933" t="s">
        <v>8223</v>
      </c>
      <c r="H3933" t="s">
        <v>8245</v>
      </c>
      <c r="I3933">
        <v>1427168099</v>
      </c>
      <c r="J3933">
        <v>1424579699</v>
      </c>
      <c r="K3933" t="b">
        <v>0</v>
      </c>
      <c r="L3933">
        <v>3</v>
      </c>
      <c r="M3933" t="b">
        <v>0</v>
      </c>
      <c r="N3933" t="s">
        <v>8269</v>
      </c>
      <c r="O3933">
        <f t="shared" ref="O3933:O3996" si="310">ROUND(E3933/D3933*100,0)</f>
        <v>17</v>
      </c>
      <c r="P3933">
        <f t="shared" ref="P3933:P3996" si="311">IFERROR(ROUND(E3933/L3933,2),0)</f>
        <v>33.33</v>
      </c>
      <c r="Q3933" s="10" t="s">
        <v>8315</v>
      </c>
      <c r="R3933" t="s">
        <v>8316</v>
      </c>
      <c r="S3933" s="15">
        <f t="shared" ref="S3933:S3996" si="312">(((J3933/60)/60)/24)+DATE(1970,1,1)</f>
        <v>42057.190960648149</v>
      </c>
      <c r="T3933" s="15">
        <f t="shared" ref="T3933:T3996" si="313">(((I3933/60)/60)/24)+DATE(1970,1,1)</f>
        <v>42087.149293981478</v>
      </c>
      <c r="U3933">
        <f t="shared" si="309"/>
        <v>2015</v>
      </c>
    </row>
    <row r="3934" spans="1:21" ht="45" hidden="1" x14ac:dyDescent="0.25">
      <c r="A3934">
        <v>4103</v>
      </c>
      <c r="B3934" s="3" t="s">
        <v>4099</v>
      </c>
      <c r="C3934" s="3" t="s">
        <v>8206</v>
      </c>
      <c r="D3934" s="6">
        <v>1000</v>
      </c>
      <c r="E3934" s="8">
        <v>100</v>
      </c>
      <c r="F3934" t="s">
        <v>8220</v>
      </c>
      <c r="G3934" t="s">
        <v>8223</v>
      </c>
      <c r="H3934" t="s">
        <v>8245</v>
      </c>
      <c r="I3934">
        <v>1440613920</v>
      </c>
      <c r="J3934">
        <v>1435953566</v>
      </c>
      <c r="K3934" t="b">
        <v>0</v>
      </c>
      <c r="L3934">
        <v>6</v>
      </c>
      <c r="M3934" t="b">
        <v>0</v>
      </c>
      <c r="N3934" t="s">
        <v>8269</v>
      </c>
      <c r="O3934">
        <f t="shared" si="310"/>
        <v>10</v>
      </c>
      <c r="P3934">
        <f t="shared" si="311"/>
        <v>16.670000000000002</v>
      </c>
      <c r="Q3934" s="10" t="s">
        <v>8315</v>
      </c>
      <c r="R3934" t="s">
        <v>8316</v>
      </c>
      <c r="S3934" s="15">
        <f t="shared" si="312"/>
        <v>42188.83293981482</v>
      </c>
      <c r="T3934" s="15">
        <f t="shared" si="313"/>
        <v>42242.772222222222</v>
      </c>
      <c r="U3934">
        <f t="shared" si="309"/>
        <v>2015</v>
      </c>
    </row>
    <row r="3935" spans="1:21" ht="60" hidden="1" x14ac:dyDescent="0.25">
      <c r="A3935">
        <v>3947</v>
      </c>
      <c r="B3935" s="3" t="s">
        <v>3944</v>
      </c>
      <c r="C3935" s="3" t="s">
        <v>8055</v>
      </c>
      <c r="D3935" s="6">
        <v>3000</v>
      </c>
      <c r="E3935" s="8">
        <v>101</v>
      </c>
      <c r="F3935" t="s">
        <v>8220</v>
      </c>
      <c r="G3935" t="s">
        <v>8223</v>
      </c>
      <c r="H3935" t="s">
        <v>8245</v>
      </c>
      <c r="I3935">
        <v>1475378744</v>
      </c>
      <c r="J3935">
        <v>1472786744</v>
      </c>
      <c r="K3935" t="b">
        <v>0</v>
      </c>
      <c r="L3935">
        <v>2</v>
      </c>
      <c r="M3935" t="b">
        <v>0</v>
      </c>
      <c r="N3935" t="s">
        <v>8269</v>
      </c>
      <c r="O3935">
        <f t="shared" si="310"/>
        <v>3</v>
      </c>
      <c r="P3935">
        <f t="shared" si="311"/>
        <v>50.5</v>
      </c>
      <c r="Q3935" s="10" t="s">
        <v>8315</v>
      </c>
      <c r="R3935" t="s">
        <v>8316</v>
      </c>
      <c r="S3935" s="15">
        <f t="shared" si="312"/>
        <v>42615.142870370371</v>
      </c>
      <c r="T3935" s="15">
        <f t="shared" si="313"/>
        <v>42645.142870370371</v>
      </c>
      <c r="U3935">
        <f t="shared" si="309"/>
        <v>2016</v>
      </c>
    </row>
    <row r="3936" spans="1:21" ht="60" hidden="1" x14ac:dyDescent="0.25">
      <c r="A3936">
        <v>4017</v>
      </c>
      <c r="B3936" s="3" t="s">
        <v>4013</v>
      </c>
      <c r="C3936" s="3" t="s">
        <v>8122</v>
      </c>
      <c r="D3936" s="6">
        <v>10000</v>
      </c>
      <c r="E3936" s="8">
        <v>105</v>
      </c>
      <c r="F3936" t="s">
        <v>8220</v>
      </c>
      <c r="G3936" t="s">
        <v>8223</v>
      </c>
      <c r="H3936" t="s">
        <v>8245</v>
      </c>
      <c r="I3936">
        <v>1409846874</v>
      </c>
      <c r="J3936">
        <v>1407254874</v>
      </c>
      <c r="K3936" t="b">
        <v>0</v>
      </c>
      <c r="L3936">
        <v>2</v>
      </c>
      <c r="M3936" t="b">
        <v>0</v>
      </c>
      <c r="N3936" t="s">
        <v>8269</v>
      </c>
      <c r="O3936">
        <f t="shared" si="310"/>
        <v>1</v>
      </c>
      <c r="P3936">
        <f t="shared" si="311"/>
        <v>52.5</v>
      </c>
      <c r="Q3936" s="10" t="s">
        <v>8315</v>
      </c>
      <c r="R3936" t="s">
        <v>8316</v>
      </c>
      <c r="S3936" s="15">
        <f t="shared" si="312"/>
        <v>41856.672152777777</v>
      </c>
      <c r="T3936" s="15">
        <f t="shared" si="313"/>
        <v>41886.672152777777</v>
      </c>
      <c r="U3936">
        <f t="shared" si="309"/>
        <v>2014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 s="10" t="s">
        <v>8315</v>
      </c>
      <c r="R3937" t="s">
        <v>8316</v>
      </c>
      <c r="S3937" s="15">
        <f t="shared" si="312"/>
        <v>42221.656782407401</v>
      </c>
      <c r="T3937" s="15">
        <f t="shared" si="313"/>
        <v>42281.656782407401</v>
      </c>
      <c r="U3937">
        <f t="shared" si="309"/>
        <v>2015</v>
      </c>
    </row>
    <row r="3938" spans="1:21" ht="45" hidden="1" x14ac:dyDescent="0.25">
      <c r="A3938">
        <v>4047</v>
      </c>
      <c r="B3938" s="3" t="s">
        <v>4043</v>
      </c>
      <c r="C3938" s="3" t="s">
        <v>8151</v>
      </c>
      <c r="D3938" s="6">
        <v>5000</v>
      </c>
      <c r="E3938" s="8">
        <v>110</v>
      </c>
      <c r="F3938" t="s">
        <v>8220</v>
      </c>
      <c r="G3938" t="s">
        <v>8223</v>
      </c>
      <c r="H3938" t="s">
        <v>8245</v>
      </c>
      <c r="I3938">
        <v>1420938000</v>
      </c>
      <c r="J3938">
        <v>1418862743</v>
      </c>
      <c r="K3938" t="b">
        <v>0</v>
      </c>
      <c r="L3938">
        <v>4</v>
      </c>
      <c r="M3938" t="b">
        <v>0</v>
      </c>
      <c r="N3938" t="s">
        <v>8269</v>
      </c>
      <c r="O3938">
        <f t="shared" si="310"/>
        <v>2</v>
      </c>
      <c r="P3938">
        <f t="shared" si="311"/>
        <v>27.5</v>
      </c>
      <c r="Q3938" s="10" t="s">
        <v>8315</v>
      </c>
      <c r="R3938" t="s">
        <v>8316</v>
      </c>
      <c r="S3938" s="15">
        <f t="shared" si="312"/>
        <v>41991.022488425922</v>
      </c>
      <c r="T3938" s="15">
        <f t="shared" si="313"/>
        <v>42015.041666666672</v>
      </c>
      <c r="U3938">
        <f t="shared" si="309"/>
        <v>2014</v>
      </c>
    </row>
    <row r="3939" spans="1:21" ht="45" hidden="1" x14ac:dyDescent="0.25">
      <c r="A3939">
        <v>3889</v>
      </c>
      <c r="B3939" s="3" t="s">
        <v>3886</v>
      </c>
      <c r="C3939" s="3" t="s">
        <v>7997</v>
      </c>
      <c r="D3939" s="6">
        <v>8000</v>
      </c>
      <c r="E3939" s="8">
        <v>118</v>
      </c>
      <c r="F3939" t="s">
        <v>8220</v>
      </c>
      <c r="G3939" t="s">
        <v>8223</v>
      </c>
      <c r="H3939" t="s">
        <v>8245</v>
      </c>
      <c r="I3939">
        <v>1420413960</v>
      </c>
      <c r="J3939">
        <v>1417651630</v>
      </c>
      <c r="K3939" t="b">
        <v>0</v>
      </c>
      <c r="L3939">
        <v>9</v>
      </c>
      <c r="M3939" t="b">
        <v>0</v>
      </c>
      <c r="N3939" t="s">
        <v>8269</v>
      </c>
      <c r="O3939">
        <f t="shared" si="310"/>
        <v>1</v>
      </c>
      <c r="P3939">
        <f t="shared" si="311"/>
        <v>13.11</v>
      </c>
      <c r="Q3939" s="10" t="s">
        <v>8315</v>
      </c>
      <c r="R3939" t="s">
        <v>8316</v>
      </c>
      <c r="S3939" s="15">
        <f t="shared" si="312"/>
        <v>41977.004976851851</v>
      </c>
      <c r="T3939" s="15">
        <f t="shared" si="313"/>
        <v>42008.976388888885</v>
      </c>
      <c r="U3939">
        <f t="shared" si="309"/>
        <v>2014</v>
      </c>
    </row>
    <row r="3940" spans="1:21" ht="45" hidden="1" x14ac:dyDescent="0.25">
      <c r="A3940">
        <v>3899</v>
      </c>
      <c r="B3940" s="3" t="s">
        <v>3896</v>
      </c>
      <c r="C3940" s="3" t="s">
        <v>8007</v>
      </c>
      <c r="D3940" s="6">
        <v>10000</v>
      </c>
      <c r="E3940" s="8">
        <v>125</v>
      </c>
      <c r="F3940" t="s">
        <v>8220</v>
      </c>
      <c r="G3940" t="s">
        <v>8223</v>
      </c>
      <c r="H3940" t="s">
        <v>8245</v>
      </c>
      <c r="I3940">
        <v>1407868561</v>
      </c>
      <c r="J3940">
        <v>1406140561</v>
      </c>
      <c r="K3940" t="b">
        <v>0</v>
      </c>
      <c r="L3940">
        <v>2</v>
      </c>
      <c r="M3940" t="b">
        <v>0</v>
      </c>
      <c r="N3940" t="s">
        <v>8269</v>
      </c>
      <c r="O3940">
        <f t="shared" si="310"/>
        <v>1</v>
      </c>
      <c r="P3940">
        <f t="shared" si="311"/>
        <v>62.5</v>
      </c>
      <c r="Q3940" s="10" t="s">
        <v>8315</v>
      </c>
      <c r="R3940" t="s">
        <v>8316</v>
      </c>
      <c r="S3940" s="15">
        <f t="shared" si="312"/>
        <v>41843.775011574071</v>
      </c>
      <c r="T3940" s="15">
        <f t="shared" si="313"/>
        <v>41863.775011574071</v>
      </c>
      <c r="U3940">
        <f t="shared" si="309"/>
        <v>2014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s="10" t="s">
        <v>8315</v>
      </c>
      <c r="R3941" t="s">
        <v>8316</v>
      </c>
      <c r="S3941" s="15">
        <f t="shared" si="312"/>
        <v>41915.400219907409</v>
      </c>
      <c r="T3941" s="15">
        <f t="shared" si="313"/>
        <v>41919.1875</v>
      </c>
      <c r="U3941">
        <f t="shared" si="309"/>
        <v>2014</v>
      </c>
    </row>
    <row r="3942" spans="1:21" ht="45" hidden="1" x14ac:dyDescent="0.25">
      <c r="A3942">
        <v>4021</v>
      </c>
      <c r="B3942" s="3" t="s">
        <v>4017</v>
      </c>
      <c r="C3942" s="3" t="s">
        <v>8126</v>
      </c>
      <c r="D3942" s="6">
        <v>15000</v>
      </c>
      <c r="E3942" s="8">
        <v>125</v>
      </c>
      <c r="F3942" t="s">
        <v>8220</v>
      </c>
      <c r="G3942" t="s">
        <v>8223</v>
      </c>
      <c r="H3942" t="s">
        <v>8245</v>
      </c>
      <c r="I3942">
        <v>1414360358</v>
      </c>
      <c r="J3942">
        <v>1409176358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1</v>
      </c>
      <c r="P3942">
        <f t="shared" si="311"/>
        <v>62.5</v>
      </c>
      <c r="Q3942" s="10" t="s">
        <v>8315</v>
      </c>
      <c r="R3942" t="s">
        <v>8316</v>
      </c>
      <c r="S3942" s="15">
        <f t="shared" si="312"/>
        <v>41878.911550925928</v>
      </c>
      <c r="T3942" s="15">
        <f t="shared" si="313"/>
        <v>41938.911550925928</v>
      </c>
      <c r="U3942">
        <f t="shared" si="309"/>
        <v>2014</v>
      </c>
    </row>
    <row r="3943" spans="1:21" ht="45" hidden="1" x14ac:dyDescent="0.25">
      <c r="A3943">
        <v>3964</v>
      </c>
      <c r="B3943" s="3" t="s">
        <v>3961</v>
      </c>
      <c r="C3943" s="3" t="s">
        <v>8071</v>
      </c>
      <c r="D3943" s="6">
        <v>2000</v>
      </c>
      <c r="E3943" s="8">
        <v>126</v>
      </c>
      <c r="F3943" t="s">
        <v>8220</v>
      </c>
      <c r="G3943" t="s">
        <v>8223</v>
      </c>
      <c r="H3943" t="s">
        <v>8245</v>
      </c>
      <c r="I3943">
        <v>1429460386</v>
      </c>
      <c r="J3943">
        <v>1424279986</v>
      </c>
      <c r="K3943" t="b">
        <v>0</v>
      </c>
      <c r="L3943">
        <v>3</v>
      </c>
      <c r="M3943" t="b">
        <v>0</v>
      </c>
      <c r="N3943" t="s">
        <v>8269</v>
      </c>
      <c r="O3943">
        <f t="shared" si="310"/>
        <v>6</v>
      </c>
      <c r="P3943">
        <f t="shared" si="311"/>
        <v>42</v>
      </c>
      <c r="Q3943" s="10" t="s">
        <v>8315</v>
      </c>
      <c r="R3943" t="s">
        <v>8316</v>
      </c>
      <c r="S3943" s="15">
        <f t="shared" si="312"/>
        <v>42053.722060185188</v>
      </c>
      <c r="T3943" s="15">
        <f t="shared" si="313"/>
        <v>42113.680393518516</v>
      </c>
      <c r="U3943">
        <f t="shared" si="309"/>
        <v>2015</v>
      </c>
    </row>
    <row r="3944" spans="1:21" ht="30" hidden="1" x14ac:dyDescent="0.25">
      <c r="A3944">
        <v>2885</v>
      </c>
      <c r="B3944" s="3" t="s">
        <v>2885</v>
      </c>
      <c r="C3944" s="3" t="s">
        <v>6995</v>
      </c>
      <c r="D3944" s="6">
        <v>400</v>
      </c>
      <c r="E3944" s="8">
        <v>130</v>
      </c>
      <c r="F3944" t="s">
        <v>8220</v>
      </c>
      <c r="G3944" t="s">
        <v>8223</v>
      </c>
      <c r="H3944" t="s">
        <v>8245</v>
      </c>
      <c r="I3944">
        <v>1426294201</v>
      </c>
      <c r="J3944">
        <v>1423705801</v>
      </c>
      <c r="K3944" t="b">
        <v>0</v>
      </c>
      <c r="L3944">
        <v>5</v>
      </c>
      <c r="M3944" t="b">
        <v>0</v>
      </c>
      <c r="N3944" t="s">
        <v>8269</v>
      </c>
      <c r="O3944">
        <f t="shared" si="310"/>
        <v>33</v>
      </c>
      <c r="P3944">
        <f t="shared" si="311"/>
        <v>26</v>
      </c>
      <c r="Q3944" s="10" t="s">
        <v>8315</v>
      </c>
      <c r="R3944" t="s">
        <v>8316</v>
      </c>
      <c r="S3944" s="15">
        <f t="shared" si="312"/>
        <v>42047.07640046296</v>
      </c>
      <c r="T3944" s="15">
        <f t="shared" si="313"/>
        <v>42077.034733796296</v>
      </c>
      <c r="U3944">
        <f t="shared" si="309"/>
        <v>2015</v>
      </c>
    </row>
    <row r="3945" spans="1:21" ht="45" hidden="1" x14ac:dyDescent="0.25">
      <c r="A3945">
        <v>3900</v>
      </c>
      <c r="B3945" s="3" t="s">
        <v>3897</v>
      </c>
      <c r="C3945" s="3" t="s">
        <v>8008</v>
      </c>
      <c r="D3945" s="6">
        <v>2500</v>
      </c>
      <c r="E3945" s="8">
        <v>135</v>
      </c>
      <c r="F3945" t="s">
        <v>8220</v>
      </c>
      <c r="G3945" t="s">
        <v>8223</v>
      </c>
      <c r="H3945" t="s">
        <v>8245</v>
      </c>
      <c r="I3945">
        <v>1433988791</v>
      </c>
      <c r="J3945">
        <v>1431396791</v>
      </c>
      <c r="K3945" t="b">
        <v>0</v>
      </c>
      <c r="L3945">
        <v>5</v>
      </c>
      <c r="M3945" t="b">
        <v>0</v>
      </c>
      <c r="N3945" t="s">
        <v>8269</v>
      </c>
      <c r="O3945">
        <f t="shared" si="310"/>
        <v>5</v>
      </c>
      <c r="P3945">
        <f t="shared" si="311"/>
        <v>27</v>
      </c>
      <c r="Q3945" s="10" t="s">
        <v>8315</v>
      </c>
      <c r="R3945" t="s">
        <v>8316</v>
      </c>
      <c r="S3945" s="15">
        <f t="shared" si="312"/>
        <v>42136.092488425929</v>
      </c>
      <c r="T3945" s="15">
        <f t="shared" si="313"/>
        <v>42166.092488425929</v>
      </c>
      <c r="U3945">
        <f t="shared" si="309"/>
        <v>2015</v>
      </c>
    </row>
    <row r="3946" spans="1:21" ht="45" hidden="1" x14ac:dyDescent="0.25">
      <c r="A3946">
        <v>3909</v>
      </c>
      <c r="B3946" s="3" t="s">
        <v>3906</v>
      </c>
      <c r="C3946" s="3" t="s">
        <v>8017</v>
      </c>
      <c r="D3946" s="6">
        <v>60000</v>
      </c>
      <c r="E3946" s="8">
        <v>135</v>
      </c>
      <c r="F3946" t="s">
        <v>8220</v>
      </c>
      <c r="G3946" t="s">
        <v>8223</v>
      </c>
      <c r="H3946" t="s">
        <v>8245</v>
      </c>
      <c r="I3946">
        <v>1410424642</v>
      </c>
      <c r="J3946">
        <v>1407832642</v>
      </c>
      <c r="K3946" t="b">
        <v>0</v>
      </c>
      <c r="L3946">
        <v>4</v>
      </c>
      <c r="M3946" t="b">
        <v>0</v>
      </c>
      <c r="N3946" t="s">
        <v>8269</v>
      </c>
      <c r="O3946">
        <f t="shared" si="310"/>
        <v>0</v>
      </c>
      <c r="P3946">
        <f t="shared" si="311"/>
        <v>33.75</v>
      </c>
      <c r="Q3946" s="10" t="s">
        <v>8315</v>
      </c>
      <c r="R3946" t="s">
        <v>8316</v>
      </c>
      <c r="S3946" s="15">
        <f t="shared" si="312"/>
        <v>41863.359282407408</v>
      </c>
      <c r="T3946" s="15">
        <f t="shared" si="313"/>
        <v>41893.359282407408</v>
      </c>
      <c r="U3946">
        <f t="shared" si="309"/>
        <v>2014</v>
      </c>
    </row>
    <row r="3947" spans="1:21" ht="60" hidden="1" x14ac:dyDescent="0.25">
      <c r="A3947">
        <v>3971</v>
      </c>
      <c r="B3947" s="3" t="s">
        <v>3968</v>
      </c>
      <c r="C3947" s="3" t="s">
        <v>8078</v>
      </c>
      <c r="D3947" s="6">
        <v>14000</v>
      </c>
      <c r="E3947" s="8">
        <v>136</v>
      </c>
      <c r="F3947" t="s">
        <v>8220</v>
      </c>
      <c r="G3947" t="s">
        <v>8223</v>
      </c>
      <c r="H3947" t="s">
        <v>8245</v>
      </c>
      <c r="I3947">
        <v>1405947126</v>
      </c>
      <c r="J3947">
        <v>1403355126</v>
      </c>
      <c r="K3947" t="b">
        <v>0</v>
      </c>
      <c r="L3947">
        <v>6</v>
      </c>
      <c r="M3947" t="b">
        <v>0</v>
      </c>
      <c r="N3947" t="s">
        <v>8269</v>
      </c>
      <c r="O3947">
        <f t="shared" si="310"/>
        <v>1</v>
      </c>
      <c r="P3947">
        <f t="shared" si="311"/>
        <v>22.67</v>
      </c>
      <c r="Q3947" s="10" t="s">
        <v>8315</v>
      </c>
      <c r="R3947" t="s">
        <v>8316</v>
      </c>
      <c r="S3947" s="15">
        <f t="shared" si="312"/>
        <v>41811.536180555559</v>
      </c>
      <c r="T3947" s="15">
        <f t="shared" si="313"/>
        <v>41841.536180555559</v>
      </c>
      <c r="U3947">
        <f t="shared" si="309"/>
        <v>2014</v>
      </c>
    </row>
    <row r="3948" spans="1:21" ht="45" hidden="1" x14ac:dyDescent="0.25">
      <c r="A3948">
        <v>4102</v>
      </c>
      <c r="B3948" s="3" t="s">
        <v>4098</v>
      </c>
      <c r="C3948" s="3" t="s">
        <v>8205</v>
      </c>
      <c r="D3948" s="6">
        <v>500</v>
      </c>
      <c r="E3948" s="8">
        <v>137</v>
      </c>
      <c r="F3948" t="s">
        <v>8220</v>
      </c>
      <c r="G3948" t="s">
        <v>8223</v>
      </c>
      <c r="H3948" t="s">
        <v>8245</v>
      </c>
      <c r="I3948">
        <v>1463343673</v>
      </c>
      <c r="J3948">
        <v>1460751673</v>
      </c>
      <c r="K3948" t="b">
        <v>0</v>
      </c>
      <c r="L3948">
        <v>6</v>
      </c>
      <c r="M3948" t="b">
        <v>0</v>
      </c>
      <c r="N3948" t="s">
        <v>8269</v>
      </c>
      <c r="O3948">
        <f t="shared" si="310"/>
        <v>27</v>
      </c>
      <c r="P3948">
        <f t="shared" si="311"/>
        <v>22.83</v>
      </c>
      <c r="Q3948" s="10" t="s">
        <v>8315</v>
      </c>
      <c r="R3948" t="s">
        <v>8316</v>
      </c>
      <c r="S3948" s="15">
        <f t="shared" si="312"/>
        <v>42475.848067129627</v>
      </c>
      <c r="T3948" s="15">
        <f t="shared" si="313"/>
        <v>42505.848067129627</v>
      </c>
      <c r="U3948">
        <f t="shared" si="309"/>
        <v>2016</v>
      </c>
    </row>
    <row r="3949" spans="1:21" ht="45" hidden="1" x14ac:dyDescent="0.25">
      <c r="A3949">
        <v>2856</v>
      </c>
      <c r="B3949" s="3" t="s">
        <v>2856</v>
      </c>
      <c r="C3949" s="3" t="s">
        <v>6966</v>
      </c>
      <c r="D3949" s="6">
        <v>3000</v>
      </c>
      <c r="E3949" s="8">
        <v>146</v>
      </c>
      <c r="F3949" t="s">
        <v>8220</v>
      </c>
      <c r="G3949" t="s">
        <v>8223</v>
      </c>
      <c r="H3949" t="s">
        <v>8245</v>
      </c>
      <c r="I3949">
        <v>1439069640</v>
      </c>
      <c r="J3949">
        <v>1433897647</v>
      </c>
      <c r="K3949" t="b">
        <v>0</v>
      </c>
      <c r="L3949">
        <v>6</v>
      </c>
      <c r="M3949" t="b">
        <v>0</v>
      </c>
      <c r="N3949" t="s">
        <v>8269</v>
      </c>
      <c r="O3949">
        <f t="shared" si="310"/>
        <v>5</v>
      </c>
      <c r="P3949">
        <f t="shared" si="311"/>
        <v>24.33</v>
      </c>
      <c r="Q3949" s="10" t="s">
        <v>8315</v>
      </c>
      <c r="R3949" t="s">
        <v>8316</v>
      </c>
      <c r="S3949" s="15">
        <f t="shared" si="312"/>
        <v>42165.037581018521</v>
      </c>
      <c r="T3949" s="15">
        <f t="shared" si="313"/>
        <v>42224.898611111115</v>
      </c>
      <c r="U3949">
        <f t="shared" si="309"/>
        <v>2015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s="10" t="s">
        <v>8315</v>
      </c>
      <c r="R3950" t="s">
        <v>8316</v>
      </c>
      <c r="S3950" s="15">
        <f t="shared" si="312"/>
        <v>41829.325497685182</v>
      </c>
      <c r="T3950" s="15">
        <f t="shared" si="313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s="10" t="s">
        <v>8315</v>
      </c>
      <c r="R3951" t="s">
        <v>8316</v>
      </c>
      <c r="S3951" s="15">
        <f t="shared" si="312"/>
        <v>42016.120613425926</v>
      </c>
      <c r="T3951" s="15">
        <f t="shared" si="313"/>
        <v>42046.120613425926</v>
      </c>
      <c r="U3951">
        <f t="shared" si="309"/>
        <v>2015</v>
      </c>
    </row>
    <row r="3952" spans="1:21" ht="45" hidden="1" x14ac:dyDescent="0.25">
      <c r="A3952">
        <v>3737</v>
      </c>
      <c r="B3952" s="3" t="s">
        <v>3734</v>
      </c>
      <c r="C3952" s="3" t="s">
        <v>7847</v>
      </c>
      <c r="D3952" s="6">
        <v>700</v>
      </c>
      <c r="E3952" s="8">
        <v>150</v>
      </c>
      <c r="F3952" t="s">
        <v>8220</v>
      </c>
      <c r="G3952" t="s">
        <v>8223</v>
      </c>
      <c r="H3952" t="s">
        <v>8245</v>
      </c>
      <c r="I3952">
        <v>1447311540</v>
      </c>
      <c r="J3952">
        <v>1445358903</v>
      </c>
      <c r="K3952" t="b">
        <v>0</v>
      </c>
      <c r="L3952">
        <v>4</v>
      </c>
      <c r="M3952" t="b">
        <v>0</v>
      </c>
      <c r="N3952" t="s">
        <v>8269</v>
      </c>
      <c r="O3952">
        <f t="shared" si="310"/>
        <v>21</v>
      </c>
      <c r="P3952">
        <f t="shared" si="311"/>
        <v>37.5</v>
      </c>
      <c r="Q3952" s="10" t="s">
        <v>8315</v>
      </c>
      <c r="R3952" t="s">
        <v>8316</v>
      </c>
      <c r="S3952" s="15">
        <f t="shared" si="312"/>
        <v>42297.691006944442</v>
      </c>
      <c r="T3952" s="15">
        <f t="shared" si="313"/>
        <v>42320.290972222225</v>
      </c>
      <c r="U3952">
        <f t="shared" si="309"/>
        <v>2015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s="10" t="s">
        <v>8315</v>
      </c>
      <c r="R3953" t="s">
        <v>8316</v>
      </c>
      <c r="S3953" s="15">
        <f t="shared" si="312"/>
        <v>42433.825717592597</v>
      </c>
      <c r="T3953" s="15">
        <f t="shared" si="313"/>
        <v>42493.784050925926</v>
      </c>
      <c r="U3953">
        <f t="shared" si="309"/>
        <v>2016</v>
      </c>
    </row>
    <row r="3954" spans="1:21" ht="45" hidden="1" x14ac:dyDescent="0.25">
      <c r="A3954">
        <v>3907</v>
      </c>
      <c r="B3954" s="3" t="s">
        <v>3904</v>
      </c>
      <c r="C3954" s="3" t="s">
        <v>8015</v>
      </c>
      <c r="D3954" s="6">
        <v>1000</v>
      </c>
      <c r="E3954" s="8">
        <v>153</v>
      </c>
      <c r="F3954" t="s">
        <v>8220</v>
      </c>
      <c r="G3954" t="s">
        <v>8223</v>
      </c>
      <c r="H3954" t="s">
        <v>8245</v>
      </c>
      <c r="I3954">
        <v>1414354080</v>
      </c>
      <c r="J3954">
        <v>1411587606</v>
      </c>
      <c r="K3954" t="b">
        <v>0</v>
      </c>
      <c r="L3954">
        <v>4</v>
      </c>
      <c r="M3954" t="b">
        <v>0</v>
      </c>
      <c r="N3954" t="s">
        <v>8269</v>
      </c>
      <c r="O3954">
        <f t="shared" si="310"/>
        <v>15</v>
      </c>
      <c r="P3954">
        <f t="shared" si="311"/>
        <v>38.25</v>
      </c>
      <c r="Q3954" s="10" t="s">
        <v>8315</v>
      </c>
      <c r="R3954" t="s">
        <v>8316</v>
      </c>
      <c r="S3954" s="15">
        <f t="shared" si="312"/>
        <v>41906.819513888891</v>
      </c>
      <c r="T3954" s="15">
        <f t="shared" si="313"/>
        <v>41938.838888888888</v>
      </c>
      <c r="U3954">
        <f t="shared" si="309"/>
        <v>2014</v>
      </c>
    </row>
    <row r="3955" spans="1:21" ht="45" hidden="1" x14ac:dyDescent="0.25">
      <c r="A3955">
        <v>4070</v>
      </c>
      <c r="B3955" s="3" t="s">
        <v>4066</v>
      </c>
      <c r="C3955" s="3" t="s">
        <v>8173</v>
      </c>
      <c r="D3955" s="6">
        <v>1000</v>
      </c>
      <c r="E3955" s="8">
        <v>165</v>
      </c>
      <c r="F3955" t="s">
        <v>8220</v>
      </c>
      <c r="G3955" t="s">
        <v>8223</v>
      </c>
      <c r="H3955" t="s">
        <v>8245</v>
      </c>
      <c r="I3955">
        <v>1425178800</v>
      </c>
      <c r="J3955">
        <v>1422374420</v>
      </c>
      <c r="K3955" t="b">
        <v>0</v>
      </c>
      <c r="L3955">
        <v>6</v>
      </c>
      <c r="M3955" t="b">
        <v>0</v>
      </c>
      <c r="N3955" t="s">
        <v>8269</v>
      </c>
      <c r="O3955">
        <f t="shared" si="310"/>
        <v>17</v>
      </c>
      <c r="P3955">
        <f t="shared" si="311"/>
        <v>27.5</v>
      </c>
      <c r="Q3955" s="10" t="s">
        <v>8315</v>
      </c>
      <c r="R3955" t="s">
        <v>8316</v>
      </c>
      <c r="S3955" s="15">
        <f t="shared" si="312"/>
        <v>42031.666898148149</v>
      </c>
      <c r="T3955" s="15">
        <f t="shared" si="313"/>
        <v>42064.125</v>
      </c>
      <c r="U3955">
        <f t="shared" si="309"/>
        <v>2015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s="10" t="s">
        <v>8315</v>
      </c>
      <c r="R3956" t="s">
        <v>8316</v>
      </c>
      <c r="S3956" s="15">
        <f t="shared" si="312"/>
        <v>41774.651203703703</v>
      </c>
      <c r="T3956" s="15">
        <f t="shared" si="313"/>
        <v>41834.651203703703</v>
      </c>
      <c r="U3956">
        <f t="shared" si="309"/>
        <v>2014</v>
      </c>
    </row>
    <row r="3957" spans="1:21" ht="60" hidden="1" x14ac:dyDescent="0.25">
      <c r="A3957">
        <v>3896</v>
      </c>
      <c r="B3957" s="3" t="s">
        <v>3893</v>
      </c>
      <c r="C3957" s="3" t="s">
        <v>8004</v>
      </c>
      <c r="D3957" s="6">
        <v>1600</v>
      </c>
      <c r="E3957" s="8">
        <v>170</v>
      </c>
      <c r="F3957" t="s">
        <v>8220</v>
      </c>
      <c r="G3957" t="s">
        <v>8223</v>
      </c>
      <c r="H3957" t="s">
        <v>8245</v>
      </c>
      <c r="I3957">
        <v>1402979778</v>
      </c>
      <c r="J3957">
        <v>1401770178</v>
      </c>
      <c r="K3957" t="b">
        <v>0</v>
      </c>
      <c r="L3957">
        <v>4</v>
      </c>
      <c r="M3957" t="b">
        <v>0</v>
      </c>
      <c r="N3957" t="s">
        <v>8269</v>
      </c>
      <c r="O3957">
        <f t="shared" si="310"/>
        <v>11</v>
      </c>
      <c r="P3957">
        <f t="shared" si="311"/>
        <v>42.5</v>
      </c>
      <c r="Q3957" s="10" t="s">
        <v>8315</v>
      </c>
      <c r="R3957" t="s">
        <v>8316</v>
      </c>
      <c r="S3957" s="15">
        <f t="shared" si="312"/>
        <v>41793.191875000004</v>
      </c>
      <c r="T3957" s="15">
        <f t="shared" si="313"/>
        <v>41807.191875000004</v>
      </c>
      <c r="U3957">
        <f t="shared" si="309"/>
        <v>2014</v>
      </c>
    </row>
    <row r="3958" spans="1:21" ht="60" hidden="1" x14ac:dyDescent="0.25">
      <c r="A3958">
        <v>2869</v>
      </c>
      <c r="B3958" s="3" t="s">
        <v>2869</v>
      </c>
      <c r="C3958" s="3" t="s">
        <v>6979</v>
      </c>
      <c r="D3958" s="6">
        <v>20000</v>
      </c>
      <c r="E3958" s="8">
        <v>177</v>
      </c>
      <c r="F3958" t="s">
        <v>8220</v>
      </c>
      <c r="G3958" t="s">
        <v>8223</v>
      </c>
      <c r="H3958" t="s">
        <v>8245</v>
      </c>
      <c r="I3958">
        <v>1468937681</v>
      </c>
      <c r="J3958">
        <v>1466345681</v>
      </c>
      <c r="K3958" t="b">
        <v>0</v>
      </c>
      <c r="L3958">
        <v>5</v>
      </c>
      <c r="M3958" t="b">
        <v>0</v>
      </c>
      <c r="N3958" t="s">
        <v>8269</v>
      </c>
      <c r="O3958">
        <f t="shared" si="310"/>
        <v>1</v>
      </c>
      <c r="P3958">
        <f t="shared" si="311"/>
        <v>35.4</v>
      </c>
      <c r="Q3958" s="10" t="s">
        <v>8315</v>
      </c>
      <c r="R3958" t="s">
        <v>8316</v>
      </c>
      <c r="S3958" s="15">
        <f t="shared" si="312"/>
        <v>42540.593530092592</v>
      </c>
      <c r="T3958" s="15">
        <f t="shared" si="313"/>
        <v>42570.593530092592</v>
      </c>
      <c r="U3958">
        <f t="shared" si="309"/>
        <v>2016</v>
      </c>
    </row>
    <row r="3959" spans="1:21" ht="45" hidden="1" x14ac:dyDescent="0.25">
      <c r="A3959">
        <v>2884</v>
      </c>
      <c r="B3959" s="3" t="s">
        <v>2884</v>
      </c>
      <c r="C3959" s="3" t="s">
        <v>6994</v>
      </c>
      <c r="D3959" s="6">
        <v>45000</v>
      </c>
      <c r="E3959" s="8">
        <v>185</v>
      </c>
      <c r="F3959" t="s">
        <v>8220</v>
      </c>
      <c r="G3959" t="s">
        <v>8223</v>
      </c>
      <c r="H3959" t="s">
        <v>8245</v>
      </c>
      <c r="I3959">
        <v>1417800435</v>
      </c>
      <c r="J3959">
        <v>1415208435</v>
      </c>
      <c r="K3959" t="b">
        <v>0</v>
      </c>
      <c r="L3959">
        <v>4</v>
      </c>
      <c r="M3959" t="b">
        <v>0</v>
      </c>
      <c r="N3959" t="s">
        <v>8269</v>
      </c>
      <c r="O3959">
        <f t="shared" si="310"/>
        <v>0</v>
      </c>
      <c r="P3959">
        <f t="shared" si="311"/>
        <v>46.25</v>
      </c>
      <c r="Q3959" s="10" t="s">
        <v>8315</v>
      </c>
      <c r="R3959" t="s">
        <v>8316</v>
      </c>
      <c r="S3959" s="15">
        <f t="shared" si="312"/>
        <v>41948.727256944447</v>
      </c>
      <c r="T3959" s="15">
        <f t="shared" si="313"/>
        <v>41978.727256944447</v>
      </c>
      <c r="U3959">
        <f t="shared" si="309"/>
        <v>2014</v>
      </c>
    </row>
    <row r="3960" spans="1:21" ht="45" hidden="1" x14ac:dyDescent="0.25">
      <c r="A3960">
        <v>3910</v>
      </c>
      <c r="B3960" s="3" t="s">
        <v>3907</v>
      </c>
      <c r="C3960" s="3" t="s">
        <v>8018</v>
      </c>
      <c r="D3960" s="6">
        <v>6000</v>
      </c>
      <c r="E3960" s="8">
        <v>185</v>
      </c>
      <c r="F3960" t="s">
        <v>8220</v>
      </c>
      <c r="G3960" t="s">
        <v>8223</v>
      </c>
      <c r="H3960" t="s">
        <v>8245</v>
      </c>
      <c r="I3960">
        <v>1441649397</v>
      </c>
      <c r="J3960">
        <v>1439057397</v>
      </c>
      <c r="K3960" t="b">
        <v>0</v>
      </c>
      <c r="L3960">
        <v>3</v>
      </c>
      <c r="M3960" t="b">
        <v>0</v>
      </c>
      <c r="N3960" t="s">
        <v>8269</v>
      </c>
      <c r="O3960">
        <f t="shared" si="310"/>
        <v>3</v>
      </c>
      <c r="P3960">
        <f t="shared" si="311"/>
        <v>61.67</v>
      </c>
      <c r="Q3960" s="10" t="s">
        <v>8315</v>
      </c>
      <c r="R3960" t="s">
        <v>8316</v>
      </c>
      <c r="S3960" s="15">
        <f t="shared" si="312"/>
        <v>42224.756909722222</v>
      </c>
      <c r="T3960" s="15">
        <f t="shared" si="313"/>
        <v>42254.756909722222</v>
      </c>
      <c r="U3960">
        <f t="shared" si="309"/>
        <v>2015</v>
      </c>
    </row>
    <row r="3961" spans="1:21" ht="45" hidden="1" x14ac:dyDescent="0.25">
      <c r="A3961">
        <v>3846</v>
      </c>
      <c r="B3961" s="3" t="s">
        <v>3843</v>
      </c>
      <c r="C3961" s="3" t="s">
        <v>7955</v>
      </c>
      <c r="D3961" s="6">
        <v>7000</v>
      </c>
      <c r="E3961" s="8">
        <v>189</v>
      </c>
      <c r="F3961" t="s">
        <v>8220</v>
      </c>
      <c r="G3961" t="s">
        <v>8223</v>
      </c>
      <c r="H3961" t="s">
        <v>8245</v>
      </c>
      <c r="I3961">
        <v>1412405940</v>
      </c>
      <c r="J3961">
        <v>1409721542</v>
      </c>
      <c r="K3961" t="b">
        <v>1</v>
      </c>
      <c r="L3961">
        <v>8</v>
      </c>
      <c r="M3961" t="b">
        <v>0</v>
      </c>
      <c r="N3961" t="s">
        <v>8269</v>
      </c>
      <c r="O3961">
        <f t="shared" si="310"/>
        <v>3</v>
      </c>
      <c r="P3961">
        <f t="shared" si="311"/>
        <v>23.63</v>
      </c>
      <c r="Q3961" s="10" t="s">
        <v>8315</v>
      </c>
      <c r="R3961" t="s">
        <v>8316</v>
      </c>
      <c r="S3961" s="15">
        <f t="shared" si="312"/>
        <v>41885.221550925926</v>
      </c>
      <c r="T3961" s="15">
        <f t="shared" si="313"/>
        <v>41916.290972222225</v>
      </c>
      <c r="U3961">
        <f t="shared" si="309"/>
        <v>2014</v>
      </c>
    </row>
    <row r="3962" spans="1:21" ht="30" hidden="1" x14ac:dyDescent="0.25">
      <c r="A3962">
        <v>3946</v>
      </c>
      <c r="B3962" s="3" t="s">
        <v>3943</v>
      </c>
      <c r="C3962" s="3" t="s">
        <v>8054</v>
      </c>
      <c r="D3962" s="6">
        <v>6000</v>
      </c>
      <c r="E3962" s="8">
        <v>195</v>
      </c>
      <c r="F3962" t="s">
        <v>8220</v>
      </c>
      <c r="G3962" t="s">
        <v>8223</v>
      </c>
      <c r="H3962" t="s">
        <v>8245</v>
      </c>
      <c r="I3962">
        <v>1425110400</v>
      </c>
      <c r="J3962">
        <v>1422388822</v>
      </c>
      <c r="K3962" t="b">
        <v>0</v>
      </c>
      <c r="L3962">
        <v>5</v>
      </c>
      <c r="M3962" t="b">
        <v>0</v>
      </c>
      <c r="N3962" t="s">
        <v>8269</v>
      </c>
      <c r="O3962">
        <f t="shared" si="310"/>
        <v>3</v>
      </c>
      <c r="P3962">
        <f t="shared" si="311"/>
        <v>39</v>
      </c>
      <c r="Q3962" s="10" t="s">
        <v>8315</v>
      </c>
      <c r="R3962" t="s">
        <v>8316</v>
      </c>
      <c r="S3962" s="15">
        <f t="shared" si="312"/>
        <v>42031.833587962959</v>
      </c>
      <c r="T3962" s="15">
        <f t="shared" si="313"/>
        <v>42063.333333333328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 s="10" t="s">
        <v>8315</v>
      </c>
      <c r="R3963" t="s">
        <v>8316</v>
      </c>
      <c r="S3963" s="15">
        <f t="shared" si="312"/>
        <v>41745.891319444447</v>
      </c>
      <c r="T3963" s="15">
        <f t="shared" si="313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 s="10" t="s">
        <v>8315</v>
      </c>
      <c r="R3964" t="s">
        <v>8316</v>
      </c>
      <c r="S3964" s="15">
        <f t="shared" si="312"/>
        <v>42311.621458333335</v>
      </c>
      <c r="T3964" s="15">
        <f t="shared" si="313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s="10" t="s">
        <v>8315</v>
      </c>
      <c r="R3965" t="s">
        <v>8316</v>
      </c>
      <c r="S3965" s="15">
        <f t="shared" si="312"/>
        <v>42296.154131944444</v>
      </c>
      <c r="T3965" s="15">
        <f t="shared" si="313"/>
        <v>42326.195798611108</v>
      </c>
      <c r="U3965">
        <f t="shared" si="309"/>
        <v>2015</v>
      </c>
    </row>
    <row r="3966" spans="1:21" ht="60" hidden="1" x14ac:dyDescent="0.25">
      <c r="A3966">
        <v>4034</v>
      </c>
      <c r="B3966" s="3" t="s">
        <v>4030</v>
      </c>
      <c r="C3966" s="3" t="s">
        <v>8139</v>
      </c>
      <c r="D3966" s="6">
        <v>13500</v>
      </c>
      <c r="E3966" s="8">
        <v>200</v>
      </c>
      <c r="F3966" t="s">
        <v>8220</v>
      </c>
      <c r="G3966" t="s">
        <v>8223</v>
      </c>
      <c r="H3966" t="s">
        <v>8245</v>
      </c>
      <c r="I3966">
        <v>1428097450</v>
      </c>
      <c r="J3966">
        <v>1425509050</v>
      </c>
      <c r="K3966" t="b">
        <v>0</v>
      </c>
      <c r="L3966">
        <v>2</v>
      </c>
      <c r="M3966" t="b">
        <v>0</v>
      </c>
      <c r="N3966" t="s">
        <v>8269</v>
      </c>
      <c r="O3966">
        <f t="shared" si="310"/>
        <v>1</v>
      </c>
      <c r="P3966">
        <f t="shared" si="311"/>
        <v>100</v>
      </c>
      <c r="Q3966" s="10" t="s">
        <v>8315</v>
      </c>
      <c r="R3966" t="s">
        <v>8316</v>
      </c>
      <c r="S3966" s="15">
        <f t="shared" si="312"/>
        <v>42067.947337962964</v>
      </c>
      <c r="T3966" s="15">
        <f t="shared" si="313"/>
        <v>42097.905671296292</v>
      </c>
      <c r="U3966">
        <f t="shared" si="309"/>
        <v>2015</v>
      </c>
    </row>
    <row r="3967" spans="1:21" ht="45" hidden="1" x14ac:dyDescent="0.25">
      <c r="A3967">
        <v>4003</v>
      </c>
      <c r="B3967" s="3" t="s">
        <v>3999</v>
      </c>
      <c r="C3967" s="3" t="s">
        <v>8071</v>
      </c>
      <c r="D3967" s="6">
        <v>2000</v>
      </c>
      <c r="E3967" s="8">
        <v>201</v>
      </c>
      <c r="F3967" t="s">
        <v>8220</v>
      </c>
      <c r="G3967" t="s">
        <v>8223</v>
      </c>
      <c r="H3967" t="s">
        <v>8245</v>
      </c>
      <c r="I3967">
        <v>1424009147</v>
      </c>
      <c r="J3967">
        <v>1421417147</v>
      </c>
      <c r="K3967" t="b">
        <v>0</v>
      </c>
      <c r="L3967">
        <v>2</v>
      </c>
      <c r="M3967" t="b">
        <v>0</v>
      </c>
      <c r="N3967" t="s">
        <v>8269</v>
      </c>
      <c r="O3967">
        <f t="shared" si="310"/>
        <v>10</v>
      </c>
      <c r="P3967">
        <f t="shared" si="311"/>
        <v>100.5</v>
      </c>
      <c r="Q3967" s="10" t="s">
        <v>8315</v>
      </c>
      <c r="R3967" t="s">
        <v>8316</v>
      </c>
      <c r="S3967" s="15">
        <f t="shared" si="312"/>
        <v>42020.587349537032</v>
      </c>
      <c r="T3967" s="15">
        <f t="shared" si="313"/>
        <v>42050.587349537032</v>
      </c>
      <c r="U3967">
        <f t="shared" si="309"/>
        <v>2015</v>
      </c>
    </row>
    <row r="3968" spans="1:21" ht="30" hidden="1" x14ac:dyDescent="0.25">
      <c r="A3968">
        <v>3746</v>
      </c>
      <c r="B3968" s="3" t="s">
        <v>3743</v>
      </c>
      <c r="C3968" s="3" t="s">
        <v>7856</v>
      </c>
      <c r="D3968" s="6">
        <v>8500</v>
      </c>
      <c r="E3968" s="8">
        <v>202</v>
      </c>
      <c r="F3968" t="s">
        <v>8220</v>
      </c>
      <c r="G3968" t="s">
        <v>8223</v>
      </c>
      <c r="H3968" t="s">
        <v>8245</v>
      </c>
      <c r="I3968">
        <v>1475918439</v>
      </c>
      <c r="J3968">
        <v>1473326439</v>
      </c>
      <c r="K3968" t="b">
        <v>0</v>
      </c>
      <c r="L3968">
        <v>1</v>
      </c>
      <c r="M3968" t="b">
        <v>0</v>
      </c>
      <c r="N3968" t="s">
        <v>8269</v>
      </c>
      <c r="O3968">
        <f t="shared" si="310"/>
        <v>2</v>
      </c>
      <c r="P3968">
        <f t="shared" si="311"/>
        <v>202</v>
      </c>
      <c r="Q3968" s="10" t="s">
        <v>8315</v>
      </c>
      <c r="R3968" t="s">
        <v>8316</v>
      </c>
      <c r="S3968" s="15">
        <f t="shared" si="312"/>
        <v>42621.389340277776</v>
      </c>
      <c r="T3968" s="15">
        <f t="shared" si="313"/>
        <v>42651.389340277776</v>
      </c>
      <c r="U3968">
        <f t="shared" si="309"/>
        <v>2016</v>
      </c>
    </row>
    <row r="3969" spans="1:21" ht="60" hidden="1" x14ac:dyDescent="0.25">
      <c r="A3969">
        <v>4091</v>
      </c>
      <c r="B3969" s="3" t="s">
        <v>4087</v>
      </c>
      <c r="C3969" s="3" t="s">
        <v>8194</v>
      </c>
      <c r="D3969" s="6">
        <v>1600</v>
      </c>
      <c r="E3969" s="8">
        <v>204</v>
      </c>
      <c r="F3969" t="s">
        <v>8220</v>
      </c>
      <c r="G3969" t="s">
        <v>8223</v>
      </c>
      <c r="H3969" t="s">
        <v>8245</v>
      </c>
      <c r="I3969">
        <v>1421410151</v>
      </c>
      <c r="J3969">
        <v>1418818151</v>
      </c>
      <c r="K3969" t="b">
        <v>0</v>
      </c>
      <c r="L3969">
        <v>8</v>
      </c>
      <c r="M3969" t="b">
        <v>0</v>
      </c>
      <c r="N3969" t="s">
        <v>8269</v>
      </c>
      <c r="O3969">
        <f t="shared" si="310"/>
        <v>13</v>
      </c>
      <c r="P3969">
        <f t="shared" si="311"/>
        <v>25.5</v>
      </c>
      <c r="Q3969" s="10" t="s">
        <v>8315</v>
      </c>
      <c r="R3969" t="s">
        <v>8316</v>
      </c>
      <c r="S3969" s="15">
        <f t="shared" si="312"/>
        <v>41990.506377314814</v>
      </c>
      <c r="T3969" s="15">
        <f t="shared" si="313"/>
        <v>42020.506377314814</v>
      </c>
      <c r="U3969">
        <f t="shared" si="309"/>
        <v>2014</v>
      </c>
    </row>
    <row r="3970" spans="1:21" ht="60" hidden="1" x14ac:dyDescent="0.25">
      <c r="A3970">
        <v>3969</v>
      </c>
      <c r="B3970" s="3" t="s">
        <v>3966</v>
      </c>
      <c r="C3970" s="3" t="s">
        <v>8076</v>
      </c>
      <c r="D3970" s="6">
        <v>2825</v>
      </c>
      <c r="E3970" s="8">
        <v>211</v>
      </c>
      <c r="F3970" t="s">
        <v>8220</v>
      </c>
      <c r="G3970" t="s">
        <v>8223</v>
      </c>
      <c r="H3970" t="s">
        <v>8245</v>
      </c>
      <c r="I3970">
        <v>1472442900</v>
      </c>
      <c r="J3970">
        <v>1471638646</v>
      </c>
      <c r="K3970" t="b">
        <v>0</v>
      </c>
      <c r="L3970">
        <v>6</v>
      </c>
      <c r="M3970" t="b">
        <v>0</v>
      </c>
      <c r="N3970" t="s">
        <v>8269</v>
      </c>
      <c r="O3970">
        <f t="shared" si="310"/>
        <v>7</v>
      </c>
      <c r="P3970">
        <f t="shared" si="311"/>
        <v>35.17</v>
      </c>
      <c r="Q3970" s="10" t="s">
        <v>8315</v>
      </c>
      <c r="R3970" t="s">
        <v>8316</v>
      </c>
      <c r="S3970" s="15">
        <f t="shared" si="312"/>
        <v>42601.854699074072</v>
      </c>
      <c r="T3970" s="15">
        <f t="shared" si="313"/>
        <v>42611.163194444445</v>
      </c>
      <c r="U3970">
        <f t="shared" si="309"/>
        <v>2016</v>
      </c>
    </row>
    <row r="3971" spans="1:21" ht="45" hidden="1" x14ac:dyDescent="0.25">
      <c r="A3971">
        <v>3972</v>
      </c>
      <c r="B3971" s="3" t="s">
        <v>3969</v>
      </c>
      <c r="C3971" s="3" t="s">
        <v>8079</v>
      </c>
      <c r="D3971" s="6">
        <v>1000</v>
      </c>
      <c r="E3971" s="8">
        <v>211</v>
      </c>
      <c r="F3971" t="s">
        <v>8220</v>
      </c>
      <c r="G3971" t="s">
        <v>8223</v>
      </c>
      <c r="H3971" t="s">
        <v>8245</v>
      </c>
      <c r="I3971">
        <v>1423186634</v>
      </c>
      <c r="J3971">
        <v>1418002634</v>
      </c>
      <c r="K3971" t="b">
        <v>0</v>
      </c>
      <c r="L3971">
        <v>8</v>
      </c>
      <c r="M3971" t="b">
        <v>0</v>
      </c>
      <c r="N3971" t="s">
        <v>8269</v>
      </c>
      <c r="O3971">
        <f t="shared" si="310"/>
        <v>21</v>
      </c>
      <c r="P3971">
        <f t="shared" si="311"/>
        <v>26.38</v>
      </c>
      <c r="Q3971" s="10" t="s">
        <v>8315</v>
      </c>
      <c r="R3971" t="s">
        <v>8316</v>
      </c>
      <c r="S3971" s="15">
        <f t="shared" si="312"/>
        <v>41981.067523148144</v>
      </c>
      <c r="T3971" s="15">
        <f t="shared" si="313"/>
        <v>42041.067523148144</v>
      </c>
      <c r="U3971">
        <f t="shared" ref="U3971:U4034" si="314">YEAR(S3971)</f>
        <v>2014</v>
      </c>
    </row>
    <row r="3972" spans="1:21" ht="60" hidden="1" x14ac:dyDescent="0.25">
      <c r="A3972">
        <v>3978</v>
      </c>
      <c r="B3972" s="3" t="s">
        <v>3975</v>
      </c>
      <c r="C3972" s="3" t="s">
        <v>8085</v>
      </c>
      <c r="D3972" s="6">
        <v>2000</v>
      </c>
      <c r="E3972" s="8">
        <v>214</v>
      </c>
      <c r="F3972" t="s">
        <v>8220</v>
      </c>
      <c r="G3972" t="s">
        <v>8223</v>
      </c>
      <c r="H3972" t="s">
        <v>8245</v>
      </c>
      <c r="I3972">
        <v>1422717953</v>
      </c>
      <c r="J3972">
        <v>1417533953</v>
      </c>
      <c r="K3972" t="b">
        <v>0</v>
      </c>
      <c r="L3972">
        <v>8</v>
      </c>
      <c r="M3972" t="b">
        <v>0</v>
      </c>
      <c r="N3972" t="s">
        <v>8269</v>
      </c>
      <c r="O3972">
        <f t="shared" si="310"/>
        <v>11</v>
      </c>
      <c r="P3972">
        <f t="shared" si="311"/>
        <v>26.75</v>
      </c>
      <c r="Q3972" s="10" t="s">
        <v>8315</v>
      </c>
      <c r="R3972" t="s">
        <v>8316</v>
      </c>
      <c r="S3972" s="15">
        <f t="shared" si="312"/>
        <v>41975.642974537041</v>
      </c>
      <c r="T3972" s="15">
        <f t="shared" si="313"/>
        <v>42035.642974537041</v>
      </c>
      <c r="U3972">
        <f t="shared" si="314"/>
        <v>2014</v>
      </c>
    </row>
    <row r="3973" spans="1:21" ht="60" hidden="1" x14ac:dyDescent="0.25">
      <c r="A3973">
        <v>4027</v>
      </c>
      <c r="B3973" s="3" t="s">
        <v>4023</v>
      </c>
      <c r="C3973" s="3" t="s">
        <v>8132</v>
      </c>
      <c r="D3973" s="6">
        <v>3000</v>
      </c>
      <c r="E3973" s="8">
        <v>215</v>
      </c>
      <c r="F3973" t="s">
        <v>8220</v>
      </c>
      <c r="G3973" t="s">
        <v>8223</v>
      </c>
      <c r="H3973" t="s">
        <v>8245</v>
      </c>
      <c r="I3973">
        <v>1487811600</v>
      </c>
      <c r="J3973">
        <v>1486077481</v>
      </c>
      <c r="K3973" t="b">
        <v>0</v>
      </c>
      <c r="L3973">
        <v>7</v>
      </c>
      <c r="M3973" t="b">
        <v>0</v>
      </c>
      <c r="N3973" t="s">
        <v>8269</v>
      </c>
      <c r="O3973">
        <f t="shared" si="310"/>
        <v>7</v>
      </c>
      <c r="P3973">
        <f t="shared" si="311"/>
        <v>30.71</v>
      </c>
      <c r="Q3973" s="10" t="s">
        <v>8315</v>
      </c>
      <c r="R3973" t="s">
        <v>8316</v>
      </c>
      <c r="S3973" s="15">
        <f t="shared" si="312"/>
        <v>42768.97084490741</v>
      </c>
      <c r="T3973" s="15">
        <f t="shared" si="313"/>
        <v>42789.041666666672</v>
      </c>
      <c r="U3973">
        <f t="shared" si="314"/>
        <v>2017</v>
      </c>
    </row>
    <row r="3974" spans="1:21" ht="60" hidden="1" x14ac:dyDescent="0.25">
      <c r="A3974">
        <v>4044</v>
      </c>
      <c r="B3974" s="3" t="s">
        <v>4040</v>
      </c>
      <c r="C3974" s="3" t="s">
        <v>8148</v>
      </c>
      <c r="D3974" s="6">
        <v>600</v>
      </c>
      <c r="E3974" s="8">
        <v>225</v>
      </c>
      <c r="F3974" t="s">
        <v>8220</v>
      </c>
      <c r="G3974" t="s">
        <v>8223</v>
      </c>
      <c r="H3974" t="s">
        <v>8245</v>
      </c>
      <c r="I3974">
        <v>1428642000</v>
      </c>
      <c r="J3974">
        <v>1426050982</v>
      </c>
      <c r="K3974" t="b">
        <v>0</v>
      </c>
      <c r="L3974">
        <v>4</v>
      </c>
      <c r="M3974" t="b">
        <v>0</v>
      </c>
      <c r="N3974" t="s">
        <v>8269</v>
      </c>
      <c r="O3974">
        <f t="shared" si="310"/>
        <v>38</v>
      </c>
      <c r="P3974">
        <f t="shared" si="311"/>
        <v>56.25</v>
      </c>
      <c r="Q3974" s="10" t="s">
        <v>8315</v>
      </c>
      <c r="R3974" t="s">
        <v>8316</v>
      </c>
      <c r="S3974" s="15">
        <f t="shared" si="312"/>
        <v>42074.219699074078</v>
      </c>
      <c r="T3974" s="15">
        <f t="shared" si="313"/>
        <v>42104.208333333328</v>
      </c>
      <c r="U3974">
        <f t="shared" si="314"/>
        <v>2015</v>
      </c>
    </row>
    <row r="3975" spans="1:21" ht="60" hidden="1" x14ac:dyDescent="0.25">
      <c r="A3975">
        <v>4089</v>
      </c>
      <c r="B3975" s="3" t="s">
        <v>4085</v>
      </c>
      <c r="C3975" s="3" t="s">
        <v>8192</v>
      </c>
      <c r="D3975" s="6">
        <v>5000</v>
      </c>
      <c r="E3975" s="8">
        <v>240</v>
      </c>
      <c r="F3975" t="s">
        <v>8220</v>
      </c>
      <c r="G3975" t="s">
        <v>8223</v>
      </c>
      <c r="H3975" t="s">
        <v>8245</v>
      </c>
      <c r="I3975">
        <v>1433093700</v>
      </c>
      <c r="J3975">
        <v>1430242488</v>
      </c>
      <c r="K3975" t="b">
        <v>0</v>
      </c>
      <c r="L3975">
        <v>8</v>
      </c>
      <c r="M3975" t="b">
        <v>0</v>
      </c>
      <c r="N3975" t="s">
        <v>8269</v>
      </c>
      <c r="O3975">
        <f t="shared" si="310"/>
        <v>5</v>
      </c>
      <c r="P3975">
        <f t="shared" si="311"/>
        <v>30</v>
      </c>
      <c r="Q3975" s="10" t="s">
        <v>8315</v>
      </c>
      <c r="R3975" t="s">
        <v>8316</v>
      </c>
      <c r="S3975" s="15">
        <f t="shared" si="312"/>
        <v>42122.732499999998</v>
      </c>
      <c r="T3975" s="15">
        <f t="shared" si="313"/>
        <v>42155.732638888891</v>
      </c>
      <c r="U3975">
        <f t="shared" si="314"/>
        <v>2015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5" hidden="1" x14ac:dyDescent="0.25">
      <c r="A3977">
        <v>3867</v>
      </c>
      <c r="B3977" s="3" t="s">
        <v>3864</v>
      </c>
      <c r="C3977" s="3" t="s">
        <v>7976</v>
      </c>
      <c r="D3977" s="6">
        <v>2000</v>
      </c>
      <c r="E3977" s="8">
        <v>251</v>
      </c>
      <c r="F3977" t="s">
        <v>8220</v>
      </c>
      <c r="G3977" t="s">
        <v>8223</v>
      </c>
      <c r="H3977" t="s">
        <v>8245</v>
      </c>
      <c r="I3977">
        <v>1466278339</v>
      </c>
      <c r="J3977">
        <v>1463686339</v>
      </c>
      <c r="K3977" t="b">
        <v>0</v>
      </c>
      <c r="L3977">
        <v>5</v>
      </c>
      <c r="M3977" t="b">
        <v>0</v>
      </c>
      <c r="N3977" t="s">
        <v>8269</v>
      </c>
      <c r="O3977">
        <f t="shared" si="310"/>
        <v>13</v>
      </c>
      <c r="P3977">
        <f t="shared" si="311"/>
        <v>50.2</v>
      </c>
      <c r="Q3977" s="10" t="s">
        <v>8315</v>
      </c>
      <c r="R3977" t="s">
        <v>8316</v>
      </c>
      <c r="S3977" s="15">
        <f t="shared" si="312"/>
        <v>42509.814108796301</v>
      </c>
      <c r="T3977" s="15">
        <f t="shared" si="313"/>
        <v>42539.814108796301</v>
      </c>
      <c r="U3977">
        <f t="shared" si="314"/>
        <v>2016</v>
      </c>
    </row>
    <row r="3978" spans="1:21" ht="60" hidden="1" x14ac:dyDescent="0.25">
      <c r="A3978">
        <v>2882</v>
      </c>
      <c r="B3978" s="3" t="s">
        <v>2882</v>
      </c>
      <c r="C3978" s="3" t="s">
        <v>6992</v>
      </c>
      <c r="D3978" s="6">
        <v>750</v>
      </c>
      <c r="E3978" s="8">
        <v>252</v>
      </c>
      <c r="F3978" t="s">
        <v>8220</v>
      </c>
      <c r="G3978" t="s">
        <v>8223</v>
      </c>
      <c r="H3978" t="s">
        <v>8245</v>
      </c>
      <c r="I3978">
        <v>1462112318</v>
      </c>
      <c r="J3978">
        <v>1459520318</v>
      </c>
      <c r="K3978" t="b">
        <v>0</v>
      </c>
      <c r="L3978">
        <v>4</v>
      </c>
      <c r="M3978" t="b">
        <v>0</v>
      </c>
      <c r="N3978" t="s">
        <v>8269</v>
      </c>
      <c r="O3978">
        <f t="shared" si="310"/>
        <v>34</v>
      </c>
      <c r="P3978">
        <f t="shared" si="311"/>
        <v>63</v>
      </c>
      <c r="Q3978" s="10" t="s">
        <v>8315</v>
      </c>
      <c r="R3978" t="s">
        <v>8316</v>
      </c>
      <c r="S3978" s="15">
        <f t="shared" si="312"/>
        <v>42461.596273148149</v>
      </c>
      <c r="T3978" s="15">
        <f t="shared" si="313"/>
        <v>42491.596273148149</v>
      </c>
      <c r="U3978">
        <f t="shared" si="314"/>
        <v>2016</v>
      </c>
    </row>
    <row r="3979" spans="1:21" ht="60" hidden="1" x14ac:dyDescent="0.25">
      <c r="A3979">
        <v>3857</v>
      </c>
      <c r="B3979" s="3" t="s">
        <v>3854</v>
      </c>
      <c r="C3979" s="3" t="s">
        <v>7966</v>
      </c>
      <c r="D3979" s="6">
        <v>5000</v>
      </c>
      <c r="E3979" s="8">
        <v>260</v>
      </c>
      <c r="F3979" t="s">
        <v>8220</v>
      </c>
      <c r="G3979" t="s">
        <v>8223</v>
      </c>
      <c r="H3979" t="s">
        <v>8245</v>
      </c>
      <c r="I3979">
        <v>1406913120</v>
      </c>
      <c r="J3979">
        <v>1404927690</v>
      </c>
      <c r="K3979" t="b">
        <v>0</v>
      </c>
      <c r="L3979">
        <v>4</v>
      </c>
      <c r="M3979" t="b">
        <v>0</v>
      </c>
      <c r="N3979" t="s">
        <v>8269</v>
      </c>
      <c r="O3979">
        <f t="shared" si="310"/>
        <v>5</v>
      </c>
      <c r="P3979">
        <f t="shared" si="311"/>
        <v>65</v>
      </c>
      <c r="Q3979" s="10" t="s">
        <v>8315</v>
      </c>
      <c r="R3979" t="s">
        <v>8316</v>
      </c>
      <c r="S3979" s="15">
        <f t="shared" si="312"/>
        <v>41829.73715277778</v>
      </c>
      <c r="T3979" s="15">
        <f t="shared" si="313"/>
        <v>41852.716666666667</v>
      </c>
      <c r="U3979">
        <f t="shared" si="314"/>
        <v>2014</v>
      </c>
    </row>
    <row r="3980" spans="1:21" ht="30" hidden="1" x14ac:dyDescent="0.25">
      <c r="A3980">
        <v>3891</v>
      </c>
      <c r="B3980" s="3" t="s">
        <v>3888</v>
      </c>
      <c r="C3980" s="3" t="s">
        <v>7999</v>
      </c>
      <c r="D3980" s="6">
        <v>800</v>
      </c>
      <c r="E3980" s="8">
        <v>260</v>
      </c>
      <c r="F3980" t="s">
        <v>8220</v>
      </c>
      <c r="G3980" t="s">
        <v>8223</v>
      </c>
      <c r="H3980" t="s">
        <v>8245</v>
      </c>
      <c r="I3980">
        <v>1427086740</v>
      </c>
      <c r="J3980">
        <v>1424488244</v>
      </c>
      <c r="K3980" t="b">
        <v>0</v>
      </c>
      <c r="L3980">
        <v>7</v>
      </c>
      <c r="M3980" t="b">
        <v>0</v>
      </c>
      <c r="N3980" t="s">
        <v>8269</v>
      </c>
      <c r="O3980">
        <f t="shared" si="310"/>
        <v>33</v>
      </c>
      <c r="P3980">
        <f t="shared" si="311"/>
        <v>37.14</v>
      </c>
      <c r="Q3980" s="10" t="s">
        <v>8315</v>
      </c>
      <c r="R3980" t="s">
        <v>8316</v>
      </c>
      <c r="S3980" s="15">
        <f t="shared" si="312"/>
        <v>42056.1324537037</v>
      </c>
      <c r="T3980" s="15">
        <f t="shared" si="313"/>
        <v>42086.207638888889</v>
      </c>
      <c r="U3980">
        <f t="shared" si="314"/>
        <v>2015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2908</v>
      </c>
      <c r="B3982" s="3" t="s">
        <v>2908</v>
      </c>
      <c r="C3982" s="3" t="s">
        <v>7018</v>
      </c>
      <c r="D3982" s="6">
        <v>9600</v>
      </c>
      <c r="E3982" s="8">
        <v>264</v>
      </c>
      <c r="F3982" t="s">
        <v>8220</v>
      </c>
      <c r="G3982" t="s">
        <v>8223</v>
      </c>
      <c r="H3982" t="s">
        <v>8245</v>
      </c>
      <c r="I3982">
        <v>1465407219</v>
      </c>
      <c r="J3982">
        <v>1462815219</v>
      </c>
      <c r="K3982" t="b">
        <v>0</v>
      </c>
      <c r="L3982">
        <v>5</v>
      </c>
      <c r="M3982" t="b">
        <v>0</v>
      </c>
      <c r="N3982" t="s">
        <v>8269</v>
      </c>
      <c r="O3982">
        <f t="shared" si="310"/>
        <v>3</v>
      </c>
      <c r="P3982">
        <f t="shared" si="311"/>
        <v>52.8</v>
      </c>
      <c r="Q3982" s="10" t="s">
        <v>8315</v>
      </c>
      <c r="R3982" t="s">
        <v>8316</v>
      </c>
      <c r="S3982" s="15">
        <f t="shared" si="312"/>
        <v>42499.731701388882</v>
      </c>
      <c r="T3982" s="15">
        <f t="shared" si="313"/>
        <v>42529.731701388882</v>
      </c>
      <c r="U3982">
        <f t="shared" si="314"/>
        <v>2016</v>
      </c>
    </row>
    <row r="3983" spans="1:21" ht="60" hidden="1" x14ac:dyDescent="0.25">
      <c r="A3983">
        <v>2860</v>
      </c>
      <c r="B3983" s="3" t="s">
        <v>2860</v>
      </c>
      <c r="C3983" s="3" t="s">
        <v>6970</v>
      </c>
      <c r="D3983" s="6">
        <v>4000</v>
      </c>
      <c r="E3983" s="8">
        <v>266</v>
      </c>
      <c r="F3983" t="s">
        <v>8220</v>
      </c>
      <c r="G3983" t="s">
        <v>8223</v>
      </c>
      <c r="H3983" t="s">
        <v>8245</v>
      </c>
      <c r="I3983">
        <v>1466363576</v>
      </c>
      <c r="J3983">
        <v>1461179576</v>
      </c>
      <c r="K3983" t="b">
        <v>0</v>
      </c>
      <c r="L3983">
        <v>9</v>
      </c>
      <c r="M3983" t="b">
        <v>0</v>
      </c>
      <c r="N3983" t="s">
        <v>8269</v>
      </c>
      <c r="O3983">
        <f t="shared" si="310"/>
        <v>7</v>
      </c>
      <c r="P3983">
        <f t="shared" si="311"/>
        <v>29.56</v>
      </c>
      <c r="Q3983" s="10" t="s">
        <v>8315</v>
      </c>
      <c r="R3983" t="s">
        <v>8316</v>
      </c>
      <c r="S3983" s="15">
        <f t="shared" si="312"/>
        <v>42480.800648148142</v>
      </c>
      <c r="T3983" s="15">
        <f t="shared" si="313"/>
        <v>42540.800648148142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2874</v>
      </c>
      <c r="B3985" s="3" t="s">
        <v>2874</v>
      </c>
      <c r="C3985" s="3" t="s">
        <v>6984</v>
      </c>
      <c r="D3985" s="6">
        <v>5000</v>
      </c>
      <c r="E3985" s="8">
        <v>271</v>
      </c>
      <c r="F3985" t="s">
        <v>8220</v>
      </c>
      <c r="G3985" t="s">
        <v>8223</v>
      </c>
      <c r="H3985" t="s">
        <v>8245</v>
      </c>
      <c r="I3985">
        <v>1484684186</v>
      </c>
      <c r="J3985">
        <v>1482092186</v>
      </c>
      <c r="K3985" t="b">
        <v>0</v>
      </c>
      <c r="L3985">
        <v>3</v>
      </c>
      <c r="M3985" t="b">
        <v>0</v>
      </c>
      <c r="N3985" t="s">
        <v>8269</v>
      </c>
      <c r="O3985">
        <f t="shared" si="310"/>
        <v>5</v>
      </c>
      <c r="P3985">
        <f t="shared" si="311"/>
        <v>90.33</v>
      </c>
      <c r="Q3985" s="10" t="s">
        <v>8315</v>
      </c>
      <c r="R3985" t="s">
        <v>8316</v>
      </c>
      <c r="S3985" s="15">
        <f t="shared" si="312"/>
        <v>42722.84474537037</v>
      </c>
      <c r="T3985" s="15">
        <f t="shared" si="313"/>
        <v>42752.84474537037</v>
      </c>
      <c r="U3985">
        <f t="shared" si="314"/>
        <v>2016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hidden="1" x14ac:dyDescent="0.25">
      <c r="A3987">
        <v>2891</v>
      </c>
      <c r="B3987" s="3" t="s">
        <v>2891</v>
      </c>
      <c r="C3987" s="3" t="s">
        <v>7001</v>
      </c>
      <c r="D3987" s="6">
        <v>10000</v>
      </c>
      <c r="E3987" s="8">
        <v>273</v>
      </c>
      <c r="F3987" t="s">
        <v>8220</v>
      </c>
      <c r="G3987" t="s">
        <v>8223</v>
      </c>
      <c r="H3987" t="s">
        <v>8245</v>
      </c>
      <c r="I3987">
        <v>1460751128</v>
      </c>
      <c r="J3987">
        <v>1455570728</v>
      </c>
      <c r="K3987" t="b">
        <v>0</v>
      </c>
      <c r="L3987">
        <v>10</v>
      </c>
      <c r="M3987" t="b">
        <v>0</v>
      </c>
      <c r="N3987" t="s">
        <v>8269</v>
      </c>
      <c r="O3987">
        <f t="shared" si="310"/>
        <v>3</v>
      </c>
      <c r="P3987">
        <f t="shared" si="311"/>
        <v>27.3</v>
      </c>
      <c r="Q3987" s="10" t="s">
        <v>8315</v>
      </c>
      <c r="R3987" t="s">
        <v>8316</v>
      </c>
      <c r="S3987" s="15">
        <f t="shared" si="312"/>
        <v>42415.883425925931</v>
      </c>
      <c r="T3987" s="15">
        <f t="shared" si="313"/>
        <v>42475.84175925926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60" hidden="1" x14ac:dyDescent="0.25">
      <c r="A3990">
        <v>3965</v>
      </c>
      <c r="B3990" s="3" t="s">
        <v>3962</v>
      </c>
      <c r="C3990" s="3" t="s">
        <v>8072</v>
      </c>
      <c r="D3990" s="6">
        <v>2000</v>
      </c>
      <c r="E3990" s="8">
        <v>285</v>
      </c>
      <c r="F3990" t="s">
        <v>8220</v>
      </c>
      <c r="G3990" t="s">
        <v>8223</v>
      </c>
      <c r="H3990" t="s">
        <v>8245</v>
      </c>
      <c r="I3990">
        <v>1460608780</v>
      </c>
      <c r="J3990">
        <v>1455428380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14</v>
      </c>
      <c r="P3990">
        <f t="shared" si="311"/>
        <v>71.25</v>
      </c>
      <c r="Q3990" s="10" t="s">
        <v>8315</v>
      </c>
      <c r="R3990" t="s">
        <v>8316</v>
      </c>
      <c r="S3990" s="15">
        <f t="shared" si="312"/>
        <v>42414.235879629632</v>
      </c>
      <c r="T3990" s="15">
        <f t="shared" si="313"/>
        <v>42474.194212962961</v>
      </c>
      <c r="U3990">
        <f t="shared" si="314"/>
        <v>2016</v>
      </c>
    </row>
    <row r="3991" spans="1:21" ht="60" hidden="1" x14ac:dyDescent="0.25">
      <c r="A3991">
        <v>3959</v>
      </c>
      <c r="B3991" s="3" t="s">
        <v>3956</v>
      </c>
      <c r="C3991" s="3" t="s">
        <v>8066</v>
      </c>
      <c r="D3991" s="6">
        <v>1200</v>
      </c>
      <c r="E3991" s="8">
        <v>292</v>
      </c>
      <c r="F3991" t="s">
        <v>8220</v>
      </c>
      <c r="G3991" t="s">
        <v>8223</v>
      </c>
      <c r="H3991" t="s">
        <v>8245</v>
      </c>
      <c r="I3991">
        <v>1411930556</v>
      </c>
      <c r="J3991">
        <v>1409338556</v>
      </c>
      <c r="K3991" t="b">
        <v>0</v>
      </c>
      <c r="L3991">
        <v>12</v>
      </c>
      <c r="M3991" t="b">
        <v>0</v>
      </c>
      <c r="N3991" t="s">
        <v>8269</v>
      </c>
      <c r="O3991">
        <f t="shared" si="310"/>
        <v>24</v>
      </c>
      <c r="P3991">
        <f t="shared" si="311"/>
        <v>24.33</v>
      </c>
      <c r="Q3991" s="10" t="s">
        <v>8315</v>
      </c>
      <c r="R3991" t="s">
        <v>8316</v>
      </c>
      <c r="S3991" s="15">
        <f t="shared" si="312"/>
        <v>41880.788842592592</v>
      </c>
      <c r="T3991" s="15">
        <f t="shared" si="313"/>
        <v>41910.788842592592</v>
      </c>
      <c r="U3991">
        <f t="shared" si="314"/>
        <v>2014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60" hidden="1" x14ac:dyDescent="0.25">
      <c r="A3993">
        <v>2855</v>
      </c>
      <c r="B3993" s="3" t="s">
        <v>2855</v>
      </c>
      <c r="C3993" s="3" t="s">
        <v>6965</v>
      </c>
      <c r="D3993" s="6">
        <v>600</v>
      </c>
      <c r="E3993" s="8">
        <v>300</v>
      </c>
      <c r="F3993" t="s">
        <v>8220</v>
      </c>
      <c r="G3993" t="s">
        <v>8223</v>
      </c>
      <c r="H3993" t="s">
        <v>8245</v>
      </c>
      <c r="I3993">
        <v>1454110440</v>
      </c>
      <c r="J3993">
        <v>1451607071</v>
      </c>
      <c r="K3993" t="b">
        <v>0</v>
      </c>
      <c r="L3993">
        <v>5</v>
      </c>
      <c r="M3993" t="b">
        <v>0</v>
      </c>
      <c r="N3993" t="s">
        <v>8269</v>
      </c>
      <c r="O3993">
        <f t="shared" si="310"/>
        <v>50</v>
      </c>
      <c r="P3993">
        <f t="shared" si="311"/>
        <v>60</v>
      </c>
      <c r="Q3993" s="10" t="s">
        <v>8315</v>
      </c>
      <c r="R3993" t="s">
        <v>8316</v>
      </c>
      <c r="S3993" s="15">
        <f t="shared" si="312"/>
        <v>42370.007766203707</v>
      </c>
      <c r="T3993" s="15">
        <f t="shared" si="313"/>
        <v>42398.981944444444</v>
      </c>
      <c r="U3993">
        <f t="shared" si="314"/>
        <v>2016</v>
      </c>
    </row>
    <row r="3994" spans="1:21" ht="45" hidden="1" x14ac:dyDescent="0.25">
      <c r="A3994">
        <v>4039</v>
      </c>
      <c r="B3994" s="3" t="s">
        <v>4035</v>
      </c>
      <c r="C3994" s="3" t="s">
        <v>8143</v>
      </c>
      <c r="D3994" s="6">
        <v>500</v>
      </c>
      <c r="E3994" s="8">
        <v>300</v>
      </c>
      <c r="F3994" t="s">
        <v>8220</v>
      </c>
      <c r="G3994" t="s">
        <v>8223</v>
      </c>
      <c r="H3994" t="s">
        <v>8245</v>
      </c>
      <c r="I3994">
        <v>1448949540</v>
      </c>
      <c r="J3994">
        <v>1446048367</v>
      </c>
      <c r="K3994" t="b">
        <v>0</v>
      </c>
      <c r="L3994">
        <v>5</v>
      </c>
      <c r="M3994" t="b">
        <v>0</v>
      </c>
      <c r="N3994" t="s">
        <v>8269</v>
      </c>
      <c r="O3994">
        <f t="shared" si="310"/>
        <v>60</v>
      </c>
      <c r="P3994">
        <f t="shared" si="311"/>
        <v>60</v>
      </c>
      <c r="Q3994" s="10" t="s">
        <v>8315</v>
      </c>
      <c r="R3994" t="s">
        <v>8316</v>
      </c>
      <c r="S3994" s="15">
        <f t="shared" si="312"/>
        <v>42305.670914351853</v>
      </c>
      <c r="T3994" s="15">
        <f t="shared" si="313"/>
        <v>42339.249305555553</v>
      </c>
      <c r="U3994">
        <f t="shared" si="314"/>
        <v>2015</v>
      </c>
    </row>
    <row r="3995" spans="1:21" ht="45" hidden="1" x14ac:dyDescent="0.25">
      <c r="A3995">
        <v>4038</v>
      </c>
      <c r="B3995" s="3" t="s">
        <v>4034</v>
      </c>
      <c r="C3995" s="3" t="s">
        <v>8142</v>
      </c>
      <c r="D3995" s="6">
        <v>2500</v>
      </c>
      <c r="E3995" s="8">
        <v>301</v>
      </c>
      <c r="F3995" t="s">
        <v>8220</v>
      </c>
      <c r="G3995" t="s">
        <v>8223</v>
      </c>
      <c r="H3995" t="s">
        <v>8245</v>
      </c>
      <c r="I3995">
        <v>1413573010</v>
      </c>
      <c r="J3995">
        <v>1408389010</v>
      </c>
      <c r="K3995" t="b">
        <v>0</v>
      </c>
      <c r="L3995">
        <v>4</v>
      </c>
      <c r="M3995" t="b">
        <v>0</v>
      </c>
      <c r="N3995" t="s">
        <v>8269</v>
      </c>
      <c r="O3995">
        <f t="shared" si="310"/>
        <v>12</v>
      </c>
      <c r="P3995">
        <f t="shared" si="311"/>
        <v>75.25</v>
      </c>
      <c r="Q3995" s="10" t="s">
        <v>8315</v>
      </c>
      <c r="R3995" t="s">
        <v>8316</v>
      </c>
      <c r="S3995" s="15">
        <f t="shared" si="312"/>
        <v>41869.798726851855</v>
      </c>
      <c r="T3995" s="15">
        <f t="shared" si="313"/>
        <v>41929.798726851855</v>
      </c>
      <c r="U3995">
        <f t="shared" si="314"/>
        <v>2014</v>
      </c>
    </row>
    <row r="3996" spans="1:21" ht="60" hidden="1" x14ac:dyDescent="0.25">
      <c r="A3996">
        <v>2850</v>
      </c>
      <c r="B3996" s="3" t="s">
        <v>2850</v>
      </c>
      <c r="C3996" s="3" t="s">
        <v>6960</v>
      </c>
      <c r="D3996" s="6">
        <v>8000</v>
      </c>
      <c r="E3996" s="8">
        <v>311</v>
      </c>
      <c r="F3996" t="s">
        <v>8220</v>
      </c>
      <c r="G3996" t="s">
        <v>8223</v>
      </c>
      <c r="H3996" t="s">
        <v>8245</v>
      </c>
      <c r="I3996">
        <v>1409962211</v>
      </c>
      <c r="J3996">
        <v>1407370211</v>
      </c>
      <c r="K3996" t="b">
        <v>0</v>
      </c>
      <c r="L3996">
        <v>13</v>
      </c>
      <c r="M3996" t="b">
        <v>0</v>
      </c>
      <c r="N3996" t="s">
        <v>8269</v>
      </c>
      <c r="O3996">
        <f t="shared" si="310"/>
        <v>4</v>
      </c>
      <c r="P3996">
        <f t="shared" si="311"/>
        <v>23.92</v>
      </c>
      <c r="Q3996" s="10" t="s">
        <v>8315</v>
      </c>
      <c r="R3996" t="s">
        <v>8316</v>
      </c>
      <c r="S3996" s="15">
        <f t="shared" si="312"/>
        <v>41858.007071759261</v>
      </c>
      <c r="T3996" s="15">
        <f t="shared" si="313"/>
        <v>41888.007071759261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ref="O3997:O4060" si="315">ROUND(E3997/D3997*100,0)</f>
        <v>35</v>
      </c>
      <c r="P3997">
        <f t="shared" ref="P3997:P4060" si="316">IFERROR(ROUND(E3997/L3997,2),0)</f>
        <v>17.5</v>
      </c>
      <c r="Q3997" s="10" t="s">
        <v>8315</v>
      </c>
      <c r="R3997" t="s">
        <v>8316</v>
      </c>
      <c r="S3997" s="15">
        <f t="shared" ref="S3997:S4060" si="317">(((J3997/60)/60)/24)+DATE(1970,1,1)</f>
        <v>42019.683761574073</v>
      </c>
      <c r="T3997" s="15">
        <f t="shared" ref="T3997:T4060" si="318">(((I3997/60)/60)/24)+DATE(1970,1,1)</f>
        <v>42049.477083333331</v>
      </c>
      <c r="U3997">
        <f t="shared" si="314"/>
        <v>2015</v>
      </c>
    </row>
    <row r="3998" spans="1:21" ht="60" hidden="1" x14ac:dyDescent="0.25">
      <c r="A3998">
        <v>2898</v>
      </c>
      <c r="B3998" s="3" t="s">
        <v>2898</v>
      </c>
      <c r="C3998" s="3" t="s">
        <v>7008</v>
      </c>
      <c r="D3998" s="6">
        <v>7500</v>
      </c>
      <c r="E3998" s="8">
        <v>316</v>
      </c>
      <c r="F3998" t="s">
        <v>8220</v>
      </c>
      <c r="G3998" t="s">
        <v>8223</v>
      </c>
      <c r="H3998" t="s">
        <v>8245</v>
      </c>
      <c r="I3998">
        <v>1446307053</v>
      </c>
      <c r="J3998">
        <v>1443715053</v>
      </c>
      <c r="K3998" t="b">
        <v>0</v>
      </c>
      <c r="L3998">
        <v>12</v>
      </c>
      <c r="M3998" t="b">
        <v>0</v>
      </c>
      <c r="N3998" t="s">
        <v>8269</v>
      </c>
      <c r="O3998">
        <f t="shared" si="315"/>
        <v>4</v>
      </c>
      <c r="P3998">
        <f t="shared" si="316"/>
        <v>26.33</v>
      </c>
      <c r="Q3998" s="10" t="s">
        <v>8315</v>
      </c>
      <c r="R3998" t="s">
        <v>8316</v>
      </c>
      <c r="S3998" s="15">
        <f t="shared" si="317"/>
        <v>42278.664965277778</v>
      </c>
      <c r="T3998" s="15">
        <f t="shared" si="318"/>
        <v>42308.664965277778</v>
      </c>
      <c r="U3998">
        <f t="shared" si="314"/>
        <v>2015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>
        <f t="shared" si="316"/>
        <v>0</v>
      </c>
      <c r="Q3999" s="10" t="s">
        <v>8315</v>
      </c>
      <c r="R3999" t="s">
        <v>8316</v>
      </c>
      <c r="S3999" s="15">
        <f t="shared" si="317"/>
        <v>42069.391446759255</v>
      </c>
      <c r="T3999" s="15">
        <f t="shared" si="318"/>
        <v>42099.349780092598</v>
      </c>
      <c r="U3999">
        <f t="shared" si="314"/>
        <v>2015</v>
      </c>
    </row>
    <row r="4000" spans="1:21" ht="45" hidden="1" x14ac:dyDescent="0.25">
      <c r="A4000">
        <v>4081</v>
      </c>
      <c r="B4000" s="3" t="s">
        <v>4077</v>
      </c>
      <c r="C4000" s="3" t="s">
        <v>8184</v>
      </c>
      <c r="D4000" s="6">
        <v>2224</v>
      </c>
      <c r="E4000" s="8">
        <v>350</v>
      </c>
      <c r="F4000" t="s">
        <v>8220</v>
      </c>
      <c r="G4000" t="s">
        <v>8223</v>
      </c>
      <c r="H4000" t="s">
        <v>8245</v>
      </c>
      <c r="I4000">
        <v>1425819425</v>
      </c>
      <c r="J4000">
        <v>1423231025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16</v>
      </c>
      <c r="P4000">
        <f t="shared" si="316"/>
        <v>29.17</v>
      </c>
      <c r="Q4000" s="10" t="s">
        <v>8315</v>
      </c>
      <c r="R4000" t="s">
        <v>8316</v>
      </c>
      <c r="S4000" s="15">
        <f t="shared" si="317"/>
        <v>42041.581307870365</v>
      </c>
      <c r="T4000" s="15">
        <f t="shared" si="318"/>
        <v>42071.539641203708</v>
      </c>
      <c r="U4000">
        <f t="shared" si="314"/>
        <v>2015</v>
      </c>
    </row>
    <row r="4001" spans="1:21" ht="60" hidden="1" x14ac:dyDescent="0.25">
      <c r="A4001">
        <v>3740</v>
      </c>
      <c r="B4001" s="3" t="s">
        <v>3737</v>
      </c>
      <c r="C4001" s="3" t="s">
        <v>7850</v>
      </c>
      <c r="D4001" s="6">
        <v>2000</v>
      </c>
      <c r="E4001" s="8">
        <v>358</v>
      </c>
      <c r="F4001" t="s">
        <v>8220</v>
      </c>
      <c r="G4001" t="s">
        <v>8223</v>
      </c>
      <c r="H4001" t="s">
        <v>8245</v>
      </c>
      <c r="I4001">
        <v>1407808438</v>
      </c>
      <c r="J4001">
        <v>1405217355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18</v>
      </c>
      <c r="P4001">
        <f t="shared" si="316"/>
        <v>25.57</v>
      </c>
      <c r="Q4001" s="10" t="s">
        <v>8315</v>
      </c>
      <c r="R4001" t="s">
        <v>8316</v>
      </c>
      <c r="S4001" s="15">
        <f t="shared" si="317"/>
        <v>41833.089756944442</v>
      </c>
      <c r="T4001" s="15">
        <f t="shared" si="318"/>
        <v>41863.079143518517</v>
      </c>
      <c r="U4001">
        <f t="shared" si="314"/>
        <v>2014</v>
      </c>
    </row>
    <row r="4002" spans="1:21" ht="60" hidden="1" x14ac:dyDescent="0.25">
      <c r="A4002">
        <v>3729</v>
      </c>
      <c r="B4002" s="3" t="s">
        <v>3726</v>
      </c>
      <c r="C4002" s="3" t="s">
        <v>7839</v>
      </c>
      <c r="D4002" s="6">
        <v>5000</v>
      </c>
      <c r="E4002" s="8">
        <v>362</v>
      </c>
      <c r="F4002" t="s">
        <v>8220</v>
      </c>
      <c r="G4002" t="s">
        <v>8223</v>
      </c>
      <c r="H4002" t="s">
        <v>8245</v>
      </c>
      <c r="I4002">
        <v>1427082912</v>
      </c>
      <c r="J4002">
        <v>1423198512</v>
      </c>
      <c r="K4002" t="b">
        <v>0</v>
      </c>
      <c r="L4002">
        <v>5</v>
      </c>
      <c r="M4002" t="b">
        <v>0</v>
      </c>
      <c r="N4002" t="s">
        <v>8269</v>
      </c>
      <c r="O4002">
        <f t="shared" si="315"/>
        <v>7</v>
      </c>
      <c r="P4002">
        <f t="shared" si="316"/>
        <v>72.400000000000006</v>
      </c>
      <c r="Q4002" s="10" t="s">
        <v>8315</v>
      </c>
      <c r="R4002" t="s">
        <v>8316</v>
      </c>
      <c r="S4002" s="15">
        <f t="shared" si="317"/>
        <v>42041.205000000002</v>
      </c>
      <c r="T4002" s="15">
        <f t="shared" si="318"/>
        <v>42086.16333333333</v>
      </c>
      <c r="U4002">
        <f t="shared" si="314"/>
        <v>2015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 s="10" t="s">
        <v>8315</v>
      </c>
      <c r="R4003" t="s">
        <v>8316</v>
      </c>
      <c r="S4003" s="15">
        <f t="shared" si="317"/>
        <v>42775.964212962965</v>
      </c>
      <c r="T4003" s="15">
        <f t="shared" si="318"/>
        <v>42795.791666666672</v>
      </c>
      <c r="U4003">
        <f t="shared" si="314"/>
        <v>2017</v>
      </c>
    </row>
    <row r="4004" spans="1:21" ht="60" hidden="1" x14ac:dyDescent="0.25">
      <c r="A4004">
        <v>3938</v>
      </c>
      <c r="B4004" s="3" t="s">
        <v>3935</v>
      </c>
      <c r="C4004" s="3" t="s">
        <v>8046</v>
      </c>
      <c r="D4004" s="6">
        <v>3255</v>
      </c>
      <c r="E4004" s="8">
        <v>397</v>
      </c>
      <c r="F4004" t="s">
        <v>8220</v>
      </c>
      <c r="G4004" t="s">
        <v>8223</v>
      </c>
      <c r="H4004" t="s">
        <v>8245</v>
      </c>
      <c r="I4004">
        <v>1435441454</v>
      </c>
      <c r="J4004">
        <v>1432763054</v>
      </c>
      <c r="K4004" t="b">
        <v>0</v>
      </c>
      <c r="L4004">
        <v>5</v>
      </c>
      <c r="M4004" t="b">
        <v>0</v>
      </c>
      <c r="N4004" t="s">
        <v>8269</v>
      </c>
      <c r="O4004">
        <f t="shared" si="315"/>
        <v>12</v>
      </c>
      <c r="P4004">
        <f t="shared" si="316"/>
        <v>79.400000000000006</v>
      </c>
      <c r="Q4004" s="10" t="s">
        <v>8315</v>
      </c>
      <c r="R4004" t="s">
        <v>8316</v>
      </c>
      <c r="S4004" s="15">
        <f t="shared" si="317"/>
        <v>42151.905717592599</v>
      </c>
      <c r="T4004" s="15">
        <f t="shared" si="318"/>
        <v>42182.905717592599</v>
      </c>
      <c r="U4004">
        <f t="shared" si="314"/>
        <v>2015</v>
      </c>
    </row>
    <row r="4005" spans="1:21" ht="60" hidden="1" x14ac:dyDescent="0.25">
      <c r="A4005">
        <v>4030</v>
      </c>
      <c r="B4005" s="3" t="s">
        <v>4026</v>
      </c>
      <c r="C4005" s="3" t="s">
        <v>8135</v>
      </c>
      <c r="D4005" s="6">
        <v>2500</v>
      </c>
      <c r="E4005" s="8">
        <v>400</v>
      </c>
      <c r="F4005" t="s">
        <v>8220</v>
      </c>
      <c r="G4005" t="s">
        <v>8223</v>
      </c>
      <c r="H4005" t="s">
        <v>8245</v>
      </c>
      <c r="I4005">
        <v>1454525340</v>
      </c>
      <c r="J4005">
        <v>1452008599</v>
      </c>
      <c r="K4005" t="b">
        <v>0</v>
      </c>
      <c r="L4005">
        <v>6</v>
      </c>
      <c r="M4005" t="b">
        <v>0</v>
      </c>
      <c r="N4005" t="s">
        <v>8269</v>
      </c>
      <c r="O4005">
        <f t="shared" si="315"/>
        <v>16</v>
      </c>
      <c r="P4005">
        <f t="shared" si="316"/>
        <v>66.67</v>
      </c>
      <c r="Q4005" s="10" t="s">
        <v>8315</v>
      </c>
      <c r="R4005" t="s">
        <v>8316</v>
      </c>
      <c r="S4005" s="15">
        <f t="shared" si="317"/>
        <v>42374.655081018514</v>
      </c>
      <c r="T4005" s="15">
        <f t="shared" si="318"/>
        <v>42403.784027777772</v>
      </c>
      <c r="U4005">
        <f t="shared" si="314"/>
        <v>2016</v>
      </c>
    </row>
    <row r="4006" spans="1:21" ht="60" hidden="1" x14ac:dyDescent="0.25">
      <c r="A4006">
        <v>3967</v>
      </c>
      <c r="B4006" s="3" t="s">
        <v>3964</v>
      </c>
      <c r="C4006" s="3" t="s">
        <v>8074</v>
      </c>
      <c r="D4006" s="6">
        <v>1700</v>
      </c>
      <c r="E4006" s="8">
        <v>410</v>
      </c>
      <c r="F4006" t="s">
        <v>8220</v>
      </c>
      <c r="G4006" t="s">
        <v>8223</v>
      </c>
      <c r="H4006" t="s">
        <v>8245</v>
      </c>
      <c r="I4006">
        <v>1488783507</v>
      </c>
      <c r="J4006">
        <v>1486191507</v>
      </c>
      <c r="K4006" t="b">
        <v>0</v>
      </c>
      <c r="L4006">
        <v>10</v>
      </c>
      <c r="M4006" t="b">
        <v>0</v>
      </c>
      <c r="N4006" t="s">
        <v>8269</v>
      </c>
      <c r="O4006">
        <f t="shared" si="315"/>
        <v>24</v>
      </c>
      <c r="P4006">
        <f t="shared" si="316"/>
        <v>41</v>
      </c>
      <c r="Q4006" s="10" t="s">
        <v>8315</v>
      </c>
      <c r="R4006" t="s">
        <v>8316</v>
      </c>
      <c r="S4006" s="15">
        <f t="shared" si="317"/>
        <v>42770.290590277778</v>
      </c>
      <c r="T4006" s="15">
        <f t="shared" si="318"/>
        <v>42800.290590277778</v>
      </c>
      <c r="U4006">
        <f t="shared" si="314"/>
        <v>2017</v>
      </c>
    </row>
    <row r="4007" spans="1:21" ht="60" hidden="1" x14ac:dyDescent="0.25">
      <c r="A4007">
        <v>4032</v>
      </c>
      <c r="B4007" s="3" t="s">
        <v>4028</v>
      </c>
      <c r="C4007" s="3" t="s">
        <v>8137</v>
      </c>
      <c r="D4007" s="6">
        <v>6048</v>
      </c>
      <c r="E4007" s="8">
        <v>413</v>
      </c>
      <c r="F4007" t="s">
        <v>8220</v>
      </c>
      <c r="G4007" t="s">
        <v>8223</v>
      </c>
      <c r="H4007" t="s">
        <v>8245</v>
      </c>
      <c r="I4007">
        <v>1450211116</v>
      </c>
      <c r="J4007">
        <v>1445023516</v>
      </c>
      <c r="K4007" t="b">
        <v>0</v>
      </c>
      <c r="L4007">
        <v>7</v>
      </c>
      <c r="M4007" t="b">
        <v>0</v>
      </c>
      <c r="N4007" t="s">
        <v>8269</v>
      </c>
      <c r="O4007">
        <f t="shared" si="315"/>
        <v>7</v>
      </c>
      <c r="P4007">
        <f t="shared" si="316"/>
        <v>59</v>
      </c>
      <c r="Q4007" s="10" t="s">
        <v>8315</v>
      </c>
      <c r="R4007" t="s">
        <v>8316</v>
      </c>
      <c r="S4007" s="15">
        <f t="shared" si="317"/>
        <v>42293.809212962966</v>
      </c>
      <c r="T4007" s="15">
        <f t="shared" si="318"/>
        <v>42353.85087962963</v>
      </c>
      <c r="U4007">
        <f t="shared" si="314"/>
        <v>2015</v>
      </c>
    </row>
    <row r="4008" spans="1:21" ht="60" hidden="1" x14ac:dyDescent="0.25">
      <c r="A4008">
        <v>3955</v>
      </c>
      <c r="B4008" s="3" t="s">
        <v>3952</v>
      </c>
      <c r="C4008" s="3" t="s">
        <v>8062</v>
      </c>
      <c r="D4008" s="6">
        <v>1750</v>
      </c>
      <c r="E4008" s="8">
        <v>425</v>
      </c>
      <c r="F4008" t="s">
        <v>8220</v>
      </c>
      <c r="G4008" t="s">
        <v>8223</v>
      </c>
      <c r="H4008" t="s">
        <v>8245</v>
      </c>
      <c r="I4008">
        <v>1448745741</v>
      </c>
      <c r="J4008">
        <v>1446150141</v>
      </c>
      <c r="K4008" t="b">
        <v>0</v>
      </c>
      <c r="L4008">
        <v>8</v>
      </c>
      <c r="M4008" t="b">
        <v>0</v>
      </c>
      <c r="N4008" t="s">
        <v>8269</v>
      </c>
      <c r="O4008">
        <f t="shared" si="315"/>
        <v>24</v>
      </c>
      <c r="P4008">
        <f t="shared" si="316"/>
        <v>53.13</v>
      </c>
      <c r="Q4008" s="10" t="s">
        <v>8315</v>
      </c>
      <c r="R4008" t="s">
        <v>8316</v>
      </c>
      <c r="S4008" s="15">
        <f t="shared" si="317"/>
        <v>42306.848854166667</v>
      </c>
      <c r="T4008" s="15">
        <f t="shared" si="318"/>
        <v>42336.890520833331</v>
      </c>
      <c r="U4008">
        <f t="shared" si="314"/>
        <v>2015</v>
      </c>
    </row>
    <row r="4009" spans="1:21" ht="60" hidden="1" x14ac:dyDescent="0.25">
      <c r="A4009">
        <v>3734</v>
      </c>
      <c r="B4009" s="3" t="s">
        <v>3731</v>
      </c>
      <c r="C4009" s="3" t="s">
        <v>7844</v>
      </c>
      <c r="D4009" s="6">
        <v>1500</v>
      </c>
      <c r="E4009" s="8">
        <v>427</v>
      </c>
      <c r="F4009" t="s">
        <v>8220</v>
      </c>
      <c r="G4009" t="s">
        <v>8223</v>
      </c>
      <c r="H4009" t="s">
        <v>8245</v>
      </c>
      <c r="I4009">
        <v>1432589896</v>
      </c>
      <c r="J4009">
        <v>1427405896</v>
      </c>
      <c r="K4009" t="b">
        <v>0</v>
      </c>
      <c r="L4009">
        <v>7</v>
      </c>
      <c r="M4009" t="b">
        <v>0</v>
      </c>
      <c r="N4009" t="s">
        <v>8269</v>
      </c>
      <c r="O4009">
        <f t="shared" si="315"/>
        <v>28</v>
      </c>
      <c r="P4009">
        <f t="shared" si="316"/>
        <v>61</v>
      </c>
      <c r="Q4009" s="10" t="s">
        <v>8315</v>
      </c>
      <c r="R4009" t="s">
        <v>8316</v>
      </c>
      <c r="S4009" s="15">
        <f t="shared" si="317"/>
        <v>42089.901574074072</v>
      </c>
      <c r="T4009" s="15">
        <f t="shared" si="318"/>
        <v>42149.901574074072</v>
      </c>
      <c r="U4009">
        <f t="shared" si="314"/>
        <v>2015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 s="10" t="s">
        <v>8315</v>
      </c>
      <c r="R4010" t="s">
        <v>8316</v>
      </c>
      <c r="S4010" s="15">
        <f t="shared" si="317"/>
        <v>42177.964201388888</v>
      </c>
      <c r="T4010" s="15">
        <f t="shared" si="318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 s="10" t="s">
        <v>8315</v>
      </c>
      <c r="R4011" t="s">
        <v>8316</v>
      </c>
      <c r="S4011" s="15">
        <f t="shared" si="317"/>
        <v>41851.700925925928</v>
      </c>
      <c r="T4011" s="15">
        <f t="shared" si="318"/>
        <v>41891.700925925928</v>
      </c>
      <c r="U4011">
        <f t="shared" si="314"/>
        <v>2014</v>
      </c>
    </row>
    <row r="4012" spans="1:21" ht="45" hidden="1" x14ac:dyDescent="0.25">
      <c r="A4012">
        <v>2917</v>
      </c>
      <c r="B4012" s="3" t="s">
        <v>2917</v>
      </c>
      <c r="C4012" s="3" t="s">
        <v>7027</v>
      </c>
      <c r="D4012" s="6">
        <v>2000</v>
      </c>
      <c r="E4012" s="8">
        <v>437</v>
      </c>
      <c r="F4012" t="s">
        <v>8220</v>
      </c>
      <c r="G4012" t="s">
        <v>8223</v>
      </c>
      <c r="H4012" t="s">
        <v>8245</v>
      </c>
      <c r="I4012">
        <v>1442381847</v>
      </c>
      <c r="J4012">
        <v>1440826647</v>
      </c>
      <c r="K4012" t="b">
        <v>0</v>
      </c>
      <c r="L4012">
        <v>9</v>
      </c>
      <c r="M4012" t="b">
        <v>0</v>
      </c>
      <c r="N4012" t="s">
        <v>8269</v>
      </c>
      <c r="O4012">
        <f t="shared" si="315"/>
        <v>22</v>
      </c>
      <c r="P4012">
        <f t="shared" si="316"/>
        <v>48.56</v>
      </c>
      <c r="Q4012" s="10" t="s">
        <v>8315</v>
      </c>
      <c r="R4012" t="s">
        <v>8316</v>
      </c>
      <c r="S4012" s="15">
        <f t="shared" si="317"/>
        <v>42245.234340277777</v>
      </c>
      <c r="T4012" s="15">
        <f t="shared" si="318"/>
        <v>42263.234340277777</v>
      </c>
      <c r="U4012">
        <f t="shared" si="314"/>
        <v>2015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 s="10" t="s">
        <v>8315</v>
      </c>
      <c r="R4013" t="s">
        <v>8316</v>
      </c>
      <c r="S4013" s="15">
        <f t="shared" si="317"/>
        <v>42002.54488425926</v>
      </c>
      <c r="T4013" s="15">
        <f t="shared" si="318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>
        <f t="shared" si="316"/>
        <v>0</v>
      </c>
      <c r="Q4014" s="10" t="s">
        <v>8315</v>
      </c>
      <c r="R4014" t="s">
        <v>8316</v>
      </c>
      <c r="S4014" s="15">
        <f t="shared" si="317"/>
        <v>42096.544548611113</v>
      </c>
      <c r="T4014" s="15">
        <f t="shared" si="318"/>
        <v>42126.544548611113</v>
      </c>
      <c r="U4014">
        <f t="shared" si="314"/>
        <v>2015</v>
      </c>
    </row>
    <row r="4015" spans="1:21" ht="60" hidden="1" x14ac:dyDescent="0.25">
      <c r="A4015">
        <v>3980</v>
      </c>
      <c r="B4015" s="3" t="s">
        <v>3977</v>
      </c>
      <c r="C4015" s="3" t="s">
        <v>8087</v>
      </c>
      <c r="D4015" s="6">
        <v>2500</v>
      </c>
      <c r="E4015" s="8">
        <v>450</v>
      </c>
      <c r="F4015" t="s">
        <v>8220</v>
      </c>
      <c r="G4015" t="s">
        <v>8223</v>
      </c>
      <c r="H4015" t="s">
        <v>8245</v>
      </c>
      <c r="I4015">
        <v>1404570147</v>
      </c>
      <c r="J4015">
        <v>1401978147</v>
      </c>
      <c r="K4015" t="b">
        <v>0</v>
      </c>
      <c r="L4015">
        <v>7</v>
      </c>
      <c r="M4015" t="b">
        <v>0</v>
      </c>
      <c r="N4015" t="s">
        <v>8269</v>
      </c>
      <c r="O4015">
        <f t="shared" si="315"/>
        <v>18</v>
      </c>
      <c r="P4015">
        <f t="shared" si="316"/>
        <v>64.290000000000006</v>
      </c>
      <c r="Q4015" s="10" t="s">
        <v>8315</v>
      </c>
      <c r="R4015" t="s">
        <v>8316</v>
      </c>
      <c r="S4015" s="15">
        <f t="shared" si="317"/>
        <v>41795.598923611113</v>
      </c>
      <c r="T4015" s="15">
        <f t="shared" si="318"/>
        <v>41825.598923611113</v>
      </c>
      <c r="U4015">
        <f t="shared" si="314"/>
        <v>2014</v>
      </c>
    </row>
    <row r="4016" spans="1:21" ht="60" hidden="1" x14ac:dyDescent="0.25">
      <c r="A4016">
        <v>3929</v>
      </c>
      <c r="B4016" s="3" t="s">
        <v>3926</v>
      </c>
      <c r="C4016" s="3" t="s">
        <v>8037</v>
      </c>
      <c r="D4016" s="6">
        <v>20000</v>
      </c>
      <c r="E4016" s="8">
        <v>453</v>
      </c>
      <c r="F4016" t="s">
        <v>8220</v>
      </c>
      <c r="G4016" t="s">
        <v>8223</v>
      </c>
      <c r="H4016" t="s">
        <v>8245</v>
      </c>
      <c r="I4016">
        <v>1474228265</v>
      </c>
      <c r="J4016">
        <v>1471636265</v>
      </c>
      <c r="K4016" t="b">
        <v>0</v>
      </c>
      <c r="L4016">
        <v>14</v>
      </c>
      <c r="M4016" t="b">
        <v>0</v>
      </c>
      <c r="N4016" t="s">
        <v>8269</v>
      </c>
      <c r="O4016">
        <f t="shared" si="315"/>
        <v>2</v>
      </c>
      <c r="P4016">
        <f t="shared" si="316"/>
        <v>32.36</v>
      </c>
      <c r="Q4016" s="10" t="s">
        <v>8315</v>
      </c>
      <c r="R4016" t="s">
        <v>8316</v>
      </c>
      <c r="S4016" s="15">
        <f t="shared" si="317"/>
        <v>42601.827141203699</v>
      </c>
      <c r="T4016" s="15">
        <f t="shared" si="318"/>
        <v>42631.827141203699</v>
      </c>
      <c r="U4016">
        <f t="shared" si="314"/>
        <v>2016</v>
      </c>
    </row>
    <row r="4017" spans="1:21" ht="60" hidden="1" x14ac:dyDescent="0.25">
      <c r="A4017">
        <v>4046</v>
      </c>
      <c r="B4017" s="3" t="s">
        <v>4042</v>
      </c>
      <c r="C4017" s="3" t="s">
        <v>8150</v>
      </c>
      <c r="D4017" s="6">
        <v>5600</v>
      </c>
      <c r="E4017" s="8">
        <v>460</v>
      </c>
      <c r="F4017" t="s">
        <v>8220</v>
      </c>
      <c r="G4017" t="s">
        <v>8223</v>
      </c>
      <c r="H4017" t="s">
        <v>8245</v>
      </c>
      <c r="I4017">
        <v>1413992210</v>
      </c>
      <c r="J4017">
        <v>1411400210</v>
      </c>
      <c r="K4017" t="b">
        <v>0</v>
      </c>
      <c r="L4017">
        <v>12</v>
      </c>
      <c r="M4017" t="b">
        <v>0</v>
      </c>
      <c r="N4017" t="s">
        <v>8269</v>
      </c>
      <c r="O4017">
        <f t="shared" si="315"/>
        <v>8</v>
      </c>
      <c r="P4017">
        <f t="shared" si="316"/>
        <v>38.33</v>
      </c>
      <c r="Q4017" s="10" t="s">
        <v>8315</v>
      </c>
      <c r="R4017" t="s">
        <v>8316</v>
      </c>
      <c r="S4017" s="15">
        <f t="shared" si="317"/>
        <v>41904.650578703702</v>
      </c>
      <c r="T4017" s="15">
        <f t="shared" si="318"/>
        <v>41934.650578703702</v>
      </c>
      <c r="U4017">
        <f t="shared" si="314"/>
        <v>2014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 s="10" t="s">
        <v>8315</v>
      </c>
      <c r="R4018" t="s">
        <v>8316</v>
      </c>
      <c r="S4018" s="15">
        <f t="shared" si="317"/>
        <v>41869.872685185182</v>
      </c>
      <c r="T4018" s="15">
        <f t="shared" si="318"/>
        <v>41899.872685185182</v>
      </c>
      <c r="U4018">
        <f t="shared" si="314"/>
        <v>2014</v>
      </c>
    </row>
    <row r="4019" spans="1:21" ht="45" hidden="1" x14ac:dyDescent="0.25">
      <c r="A4019">
        <v>2871</v>
      </c>
      <c r="B4019" s="3" t="s">
        <v>2871</v>
      </c>
      <c r="C4019" s="3" t="s">
        <v>6981</v>
      </c>
      <c r="D4019" s="6">
        <v>10000</v>
      </c>
      <c r="E4019" s="8">
        <v>467</v>
      </c>
      <c r="F4019" t="s">
        <v>8220</v>
      </c>
      <c r="G4019" t="s">
        <v>8223</v>
      </c>
      <c r="H4019" t="s">
        <v>8245</v>
      </c>
      <c r="I4019">
        <v>1419183813</v>
      </c>
      <c r="J4019">
        <v>1417455813</v>
      </c>
      <c r="K4019" t="b">
        <v>0</v>
      </c>
      <c r="L4019">
        <v>13</v>
      </c>
      <c r="M4019" t="b">
        <v>0</v>
      </c>
      <c r="N4019" t="s">
        <v>8269</v>
      </c>
      <c r="O4019">
        <f t="shared" si="315"/>
        <v>5</v>
      </c>
      <c r="P4019">
        <f t="shared" si="316"/>
        <v>35.92</v>
      </c>
      <c r="Q4019" s="10" t="s">
        <v>8315</v>
      </c>
      <c r="R4019" t="s">
        <v>8316</v>
      </c>
      <c r="S4019" s="15">
        <f t="shared" si="317"/>
        <v>41974.738576388889</v>
      </c>
      <c r="T4019" s="15">
        <f t="shared" si="318"/>
        <v>41994.738576388889</v>
      </c>
      <c r="U4019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 s="10" t="s">
        <v>8315</v>
      </c>
      <c r="R4020" t="s">
        <v>8316</v>
      </c>
      <c r="S4020" s="15">
        <f t="shared" si="317"/>
        <v>42620.91097222222</v>
      </c>
      <c r="T4020" s="15">
        <f t="shared" si="318"/>
        <v>42650.91097222222</v>
      </c>
      <c r="U4020">
        <f t="shared" si="314"/>
        <v>2016</v>
      </c>
    </row>
    <row r="4021" spans="1:21" ht="60" hidden="1" x14ac:dyDescent="0.25">
      <c r="A4021">
        <v>4062</v>
      </c>
      <c r="B4021" s="3" t="s">
        <v>4058</v>
      </c>
      <c r="C4021" s="3" t="s">
        <v>8166</v>
      </c>
      <c r="D4021" s="6">
        <v>20000</v>
      </c>
      <c r="E4021" s="8">
        <v>490</v>
      </c>
      <c r="F4021" t="s">
        <v>8220</v>
      </c>
      <c r="G4021" t="s">
        <v>8223</v>
      </c>
      <c r="H4021" t="s">
        <v>8245</v>
      </c>
      <c r="I4021">
        <v>1467481468</v>
      </c>
      <c r="J4021">
        <v>1464889468</v>
      </c>
      <c r="K4021" t="b">
        <v>0</v>
      </c>
      <c r="L4021">
        <v>3</v>
      </c>
      <c r="M4021" t="b">
        <v>0</v>
      </c>
      <c r="N4021" t="s">
        <v>8269</v>
      </c>
      <c r="O4021">
        <f t="shared" si="315"/>
        <v>2</v>
      </c>
      <c r="P4021">
        <f t="shared" si="316"/>
        <v>163.33000000000001</v>
      </c>
      <c r="Q4021" s="10" t="s">
        <v>8315</v>
      </c>
      <c r="R4021" t="s">
        <v>8316</v>
      </c>
      <c r="S4021" s="15">
        <f t="shared" si="317"/>
        <v>42523.739212962959</v>
      </c>
      <c r="T4021" s="15">
        <f t="shared" si="318"/>
        <v>42553.739212962959</v>
      </c>
      <c r="U4021">
        <f t="shared" si="314"/>
        <v>2016</v>
      </c>
    </row>
    <row r="4022" spans="1:21" ht="45" hidden="1" x14ac:dyDescent="0.25">
      <c r="A4022">
        <v>3996</v>
      </c>
      <c r="B4022" s="3" t="s">
        <v>3992</v>
      </c>
      <c r="C4022" s="3" t="s">
        <v>8102</v>
      </c>
      <c r="D4022" s="6">
        <v>3000</v>
      </c>
      <c r="E4022" s="8">
        <v>497</v>
      </c>
      <c r="F4022" t="s">
        <v>8220</v>
      </c>
      <c r="G4022" t="s">
        <v>8223</v>
      </c>
      <c r="H4022" t="s">
        <v>8245</v>
      </c>
      <c r="I4022">
        <v>1416499440</v>
      </c>
      <c r="J4022">
        <v>1415341464</v>
      </c>
      <c r="K4022" t="b">
        <v>0</v>
      </c>
      <c r="L4022">
        <v>17</v>
      </c>
      <c r="M4022" t="b">
        <v>0</v>
      </c>
      <c r="N4022" t="s">
        <v>8269</v>
      </c>
      <c r="O4022">
        <f t="shared" si="315"/>
        <v>17</v>
      </c>
      <c r="P4022">
        <f t="shared" si="316"/>
        <v>29.24</v>
      </c>
      <c r="Q4022" s="10" t="s">
        <v>8315</v>
      </c>
      <c r="R4022" t="s">
        <v>8316</v>
      </c>
      <c r="S4022" s="15">
        <f t="shared" si="317"/>
        <v>41950.26694444444</v>
      </c>
      <c r="T4022" s="15">
        <f t="shared" si="318"/>
        <v>41963.669444444444</v>
      </c>
      <c r="U4022">
        <f t="shared" si="314"/>
        <v>2014</v>
      </c>
    </row>
    <row r="4023" spans="1:21" ht="45" hidden="1" x14ac:dyDescent="0.25">
      <c r="A4023">
        <v>2892</v>
      </c>
      <c r="B4023" s="3" t="s">
        <v>2892</v>
      </c>
      <c r="C4023" s="3" t="s">
        <v>7002</v>
      </c>
      <c r="D4023" s="6">
        <v>5500</v>
      </c>
      <c r="E4023" s="8">
        <v>500</v>
      </c>
      <c r="F4023" t="s">
        <v>8220</v>
      </c>
      <c r="G4023" t="s">
        <v>8223</v>
      </c>
      <c r="H4023" t="s">
        <v>8245</v>
      </c>
      <c r="I4023">
        <v>1409000400</v>
      </c>
      <c r="J4023">
        <v>1408381704</v>
      </c>
      <c r="K4023" t="b">
        <v>0</v>
      </c>
      <c r="L4023">
        <v>17</v>
      </c>
      <c r="M4023" t="b">
        <v>0</v>
      </c>
      <c r="N4023" t="s">
        <v>8269</v>
      </c>
      <c r="O4023">
        <f t="shared" si="315"/>
        <v>9</v>
      </c>
      <c r="P4023">
        <f t="shared" si="316"/>
        <v>29.41</v>
      </c>
      <c r="Q4023" s="10" t="s">
        <v>8315</v>
      </c>
      <c r="R4023" t="s">
        <v>8316</v>
      </c>
      <c r="S4023" s="15">
        <f t="shared" si="317"/>
        <v>41869.714166666665</v>
      </c>
      <c r="T4023" s="15">
        <f t="shared" si="318"/>
        <v>41876.875</v>
      </c>
      <c r="U4023">
        <f t="shared" si="314"/>
        <v>2014</v>
      </c>
    </row>
    <row r="4024" spans="1:21" ht="60" hidden="1" x14ac:dyDescent="0.25">
      <c r="A4024">
        <v>2867</v>
      </c>
      <c r="B4024" s="3" t="s">
        <v>2867</v>
      </c>
      <c r="C4024" s="3" t="s">
        <v>6977</v>
      </c>
      <c r="D4024" s="6">
        <v>2500</v>
      </c>
      <c r="E4024" s="8">
        <v>504</v>
      </c>
      <c r="F4024" t="s">
        <v>8220</v>
      </c>
      <c r="G4024" t="s">
        <v>8223</v>
      </c>
      <c r="H4024" t="s">
        <v>8245</v>
      </c>
      <c r="I4024">
        <v>1467604800</v>
      </c>
      <c r="J4024">
        <v>1465533672</v>
      </c>
      <c r="K4024" t="b">
        <v>0</v>
      </c>
      <c r="L4024">
        <v>10</v>
      </c>
      <c r="M4024" t="b">
        <v>0</v>
      </c>
      <c r="N4024" t="s">
        <v>8269</v>
      </c>
      <c r="O4024">
        <f t="shared" si="315"/>
        <v>20</v>
      </c>
      <c r="P4024">
        <f t="shared" si="316"/>
        <v>50.4</v>
      </c>
      <c r="Q4024" s="10" t="s">
        <v>8315</v>
      </c>
      <c r="R4024" t="s">
        <v>8316</v>
      </c>
      <c r="S4024" s="15">
        <f t="shared" si="317"/>
        <v>42531.195277777777</v>
      </c>
      <c r="T4024" s="15">
        <f t="shared" si="318"/>
        <v>42555.166666666672</v>
      </c>
      <c r="U4024">
        <f t="shared" si="314"/>
        <v>2016</v>
      </c>
    </row>
    <row r="4025" spans="1:21" ht="60" hidden="1" x14ac:dyDescent="0.25">
      <c r="A4025">
        <v>3894</v>
      </c>
      <c r="B4025" s="3" t="s">
        <v>3891</v>
      </c>
      <c r="C4025" s="3" t="s">
        <v>8002</v>
      </c>
      <c r="D4025" s="6">
        <v>15000</v>
      </c>
      <c r="E4025" s="8">
        <v>520</v>
      </c>
      <c r="F4025" t="s">
        <v>8220</v>
      </c>
      <c r="G4025" t="s">
        <v>8223</v>
      </c>
      <c r="H4025" t="s">
        <v>8245</v>
      </c>
      <c r="I4025">
        <v>1481000340</v>
      </c>
      <c r="J4025">
        <v>1478386812</v>
      </c>
      <c r="K4025" t="b">
        <v>0</v>
      </c>
      <c r="L4025">
        <v>11</v>
      </c>
      <c r="M4025" t="b">
        <v>0</v>
      </c>
      <c r="N4025" t="s">
        <v>8269</v>
      </c>
      <c r="O4025">
        <f t="shared" si="315"/>
        <v>3</v>
      </c>
      <c r="P4025">
        <f t="shared" si="316"/>
        <v>47.27</v>
      </c>
      <c r="Q4025" s="10" t="s">
        <v>8315</v>
      </c>
      <c r="R4025" t="s">
        <v>8316</v>
      </c>
      <c r="S4025" s="15">
        <f t="shared" si="317"/>
        <v>42679.958472222221</v>
      </c>
      <c r="T4025" s="15">
        <f t="shared" si="318"/>
        <v>42710.207638888889</v>
      </c>
      <c r="U4025">
        <f t="shared" si="314"/>
        <v>2016</v>
      </c>
    </row>
    <row r="4026" spans="1:21" ht="45" hidden="1" x14ac:dyDescent="0.25">
      <c r="A4026">
        <v>3968</v>
      </c>
      <c r="B4026" s="3" t="s">
        <v>3965</v>
      </c>
      <c r="C4026" s="3" t="s">
        <v>8075</v>
      </c>
      <c r="D4026" s="6">
        <v>5000</v>
      </c>
      <c r="E4026" s="8">
        <v>527</v>
      </c>
      <c r="F4026" t="s">
        <v>8220</v>
      </c>
      <c r="G4026" t="s">
        <v>8223</v>
      </c>
      <c r="H4026" t="s">
        <v>8245</v>
      </c>
      <c r="I4026">
        <v>1463945673</v>
      </c>
      <c r="J4026">
        <v>1458761673</v>
      </c>
      <c r="K4026" t="b">
        <v>0</v>
      </c>
      <c r="L4026">
        <v>11</v>
      </c>
      <c r="M4026" t="b">
        <v>0</v>
      </c>
      <c r="N4026" t="s">
        <v>8269</v>
      </c>
      <c r="O4026">
        <f t="shared" si="315"/>
        <v>11</v>
      </c>
      <c r="P4026">
        <f t="shared" si="316"/>
        <v>47.91</v>
      </c>
      <c r="Q4026" s="10" t="s">
        <v>8315</v>
      </c>
      <c r="R4026" t="s">
        <v>8316</v>
      </c>
      <c r="S4026" s="15">
        <f t="shared" si="317"/>
        <v>42452.815659722226</v>
      </c>
      <c r="T4026" s="15">
        <f t="shared" si="318"/>
        <v>42512.815659722226</v>
      </c>
      <c r="U4026">
        <f t="shared" si="314"/>
        <v>2016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s="10" t="s">
        <v>8315</v>
      </c>
      <c r="R4027" t="s">
        <v>8316</v>
      </c>
      <c r="S4027" s="15">
        <f t="shared" si="317"/>
        <v>42151.237685185188</v>
      </c>
      <c r="T4027" s="15">
        <f t="shared" si="318"/>
        <v>42211.237685185188</v>
      </c>
      <c r="U4027">
        <f t="shared" si="314"/>
        <v>2015</v>
      </c>
    </row>
    <row r="4028" spans="1:21" ht="45" hidden="1" x14ac:dyDescent="0.25">
      <c r="A4028">
        <v>3992</v>
      </c>
      <c r="B4028" s="3" t="s">
        <v>3988</v>
      </c>
      <c r="C4028" s="3" t="s">
        <v>8098</v>
      </c>
      <c r="D4028" s="6">
        <v>10000</v>
      </c>
      <c r="E4028" s="8">
        <v>541</v>
      </c>
      <c r="F4028" t="s">
        <v>8220</v>
      </c>
      <c r="G4028" t="s">
        <v>8223</v>
      </c>
      <c r="H4028" t="s">
        <v>8245</v>
      </c>
      <c r="I4028">
        <v>1449876859</v>
      </c>
      <c r="J4028">
        <v>1444689259</v>
      </c>
      <c r="K4028" t="b">
        <v>0</v>
      </c>
      <c r="L4028">
        <v>9</v>
      </c>
      <c r="M4028" t="b">
        <v>0</v>
      </c>
      <c r="N4028" t="s">
        <v>8269</v>
      </c>
      <c r="O4028">
        <f t="shared" si="315"/>
        <v>5</v>
      </c>
      <c r="P4028">
        <f t="shared" si="316"/>
        <v>60.11</v>
      </c>
      <c r="Q4028" s="10" t="s">
        <v>8315</v>
      </c>
      <c r="R4028" t="s">
        <v>8316</v>
      </c>
      <c r="S4028" s="15">
        <f t="shared" si="317"/>
        <v>42289.94049768518</v>
      </c>
      <c r="T4028" s="15">
        <f t="shared" si="318"/>
        <v>42349.982164351852</v>
      </c>
      <c r="U4028">
        <f t="shared" si="314"/>
        <v>2015</v>
      </c>
    </row>
    <row r="4029" spans="1:21" ht="60" hidden="1" x14ac:dyDescent="0.25">
      <c r="A4029">
        <v>2897</v>
      </c>
      <c r="B4029" s="3" t="s">
        <v>2897</v>
      </c>
      <c r="C4029" s="3" t="s">
        <v>7007</v>
      </c>
      <c r="D4029" s="6">
        <v>12000</v>
      </c>
      <c r="E4029" s="8">
        <v>550</v>
      </c>
      <c r="F4029" t="s">
        <v>8220</v>
      </c>
      <c r="G4029" t="s">
        <v>8223</v>
      </c>
      <c r="H4029" t="s">
        <v>8245</v>
      </c>
      <c r="I4029">
        <v>1444577345</v>
      </c>
      <c r="J4029">
        <v>1441985458</v>
      </c>
      <c r="K4029" t="b">
        <v>0</v>
      </c>
      <c r="L4029">
        <v>3</v>
      </c>
      <c r="M4029" t="b">
        <v>0</v>
      </c>
      <c r="N4029" t="s">
        <v>8269</v>
      </c>
      <c r="O4029">
        <f t="shared" si="315"/>
        <v>5</v>
      </c>
      <c r="P4029">
        <f t="shared" si="316"/>
        <v>183.33</v>
      </c>
      <c r="Q4029" s="10" t="s">
        <v>8315</v>
      </c>
      <c r="R4029" t="s">
        <v>8316</v>
      </c>
      <c r="S4029" s="15">
        <f t="shared" si="317"/>
        <v>42258.646504629629</v>
      </c>
      <c r="T4029" s="15">
        <f t="shared" si="318"/>
        <v>42288.645196759258</v>
      </c>
      <c r="U4029">
        <f t="shared" si="314"/>
        <v>2015</v>
      </c>
    </row>
    <row r="4030" spans="1:21" ht="45" hidden="1" x14ac:dyDescent="0.25">
      <c r="A4030">
        <v>3934</v>
      </c>
      <c r="B4030" s="3" t="s">
        <v>3931</v>
      </c>
      <c r="C4030" s="3" t="s">
        <v>8042</v>
      </c>
      <c r="D4030" s="6">
        <v>5000</v>
      </c>
      <c r="E4030" s="8">
        <v>550</v>
      </c>
      <c r="F4030" t="s">
        <v>8220</v>
      </c>
      <c r="G4030" t="s">
        <v>8223</v>
      </c>
      <c r="H4030" t="s">
        <v>8245</v>
      </c>
      <c r="I4030">
        <v>1443704400</v>
      </c>
      <c r="J4030">
        <v>1439827639</v>
      </c>
      <c r="K4030" t="b">
        <v>0</v>
      </c>
      <c r="L4030">
        <v>12</v>
      </c>
      <c r="M4030" t="b">
        <v>0</v>
      </c>
      <c r="N4030" t="s">
        <v>8269</v>
      </c>
      <c r="O4030">
        <f t="shared" si="315"/>
        <v>11</v>
      </c>
      <c r="P4030">
        <f t="shared" si="316"/>
        <v>45.83</v>
      </c>
      <c r="Q4030" s="10" t="s">
        <v>8315</v>
      </c>
      <c r="R4030" t="s">
        <v>8316</v>
      </c>
      <c r="S4030" s="15">
        <f t="shared" si="317"/>
        <v>42233.671747685185</v>
      </c>
      <c r="T4030" s="15">
        <f t="shared" si="318"/>
        <v>42278.541666666672</v>
      </c>
      <c r="U4030">
        <f t="shared" si="314"/>
        <v>2015</v>
      </c>
    </row>
    <row r="4031" spans="1:21" ht="45" hidden="1" x14ac:dyDescent="0.25">
      <c r="A4031">
        <v>4028</v>
      </c>
      <c r="B4031" s="3" t="s">
        <v>4024</v>
      </c>
      <c r="C4031" s="3" t="s">
        <v>8133</v>
      </c>
      <c r="D4031" s="6">
        <v>2000</v>
      </c>
      <c r="E4031" s="8">
        <v>561</v>
      </c>
      <c r="F4031" t="s">
        <v>8220</v>
      </c>
      <c r="G4031" t="s">
        <v>8223</v>
      </c>
      <c r="H4031" t="s">
        <v>8245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8269</v>
      </c>
      <c r="O4031">
        <f t="shared" si="315"/>
        <v>28</v>
      </c>
      <c r="P4031">
        <f t="shared" si="316"/>
        <v>51</v>
      </c>
      <c r="Q4031" s="10" t="s">
        <v>8315</v>
      </c>
      <c r="R4031" t="s">
        <v>8316</v>
      </c>
      <c r="S4031" s="15">
        <f t="shared" si="317"/>
        <v>41765.938657407409</v>
      </c>
      <c r="T4031" s="15">
        <f t="shared" si="318"/>
        <v>41795.938657407409</v>
      </c>
      <c r="U4031">
        <f t="shared" si="314"/>
        <v>2014</v>
      </c>
    </row>
    <row r="4032" spans="1:21" ht="60" hidden="1" x14ac:dyDescent="0.25">
      <c r="A4032">
        <v>2906</v>
      </c>
      <c r="B4032" s="3" t="s">
        <v>2906</v>
      </c>
      <c r="C4032" s="3" t="s">
        <v>7016</v>
      </c>
      <c r="D4032" s="6">
        <v>6000</v>
      </c>
      <c r="E4032" s="8">
        <v>565</v>
      </c>
      <c r="F4032" t="s">
        <v>8220</v>
      </c>
      <c r="G4032" t="s">
        <v>8223</v>
      </c>
      <c r="H4032" t="s">
        <v>8245</v>
      </c>
      <c r="I4032">
        <v>1438390800</v>
      </c>
      <c r="J4032">
        <v>1436888066</v>
      </c>
      <c r="K4032" t="b">
        <v>0</v>
      </c>
      <c r="L4032">
        <v>7</v>
      </c>
      <c r="M4032" t="b">
        <v>0</v>
      </c>
      <c r="N4032" t="s">
        <v>8269</v>
      </c>
      <c r="O4032">
        <f t="shared" si="315"/>
        <v>9</v>
      </c>
      <c r="P4032">
        <f t="shared" si="316"/>
        <v>80.709999999999994</v>
      </c>
      <c r="Q4032" s="10" t="s">
        <v>8315</v>
      </c>
      <c r="R4032" t="s">
        <v>8316</v>
      </c>
      <c r="S4032" s="15">
        <f t="shared" si="317"/>
        <v>42199.648912037039</v>
      </c>
      <c r="T4032" s="15">
        <f t="shared" si="318"/>
        <v>42217.041666666672</v>
      </c>
      <c r="U4032">
        <f t="shared" si="314"/>
        <v>2015</v>
      </c>
    </row>
    <row r="4033" spans="1:21" ht="60" hidden="1" x14ac:dyDescent="0.25">
      <c r="A4033">
        <v>3731</v>
      </c>
      <c r="B4033" s="3" t="s">
        <v>3728</v>
      </c>
      <c r="C4033" s="3" t="s">
        <v>7841</v>
      </c>
      <c r="D4033" s="6">
        <v>5500</v>
      </c>
      <c r="E4033" s="8">
        <v>620</v>
      </c>
      <c r="F4033" t="s">
        <v>8220</v>
      </c>
      <c r="G4033" t="s">
        <v>8223</v>
      </c>
      <c r="H4033" t="s">
        <v>8245</v>
      </c>
      <c r="I4033">
        <v>1420860180</v>
      </c>
      <c r="J4033">
        <v>1418234646</v>
      </c>
      <c r="K4033" t="b">
        <v>0</v>
      </c>
      <c r="L4033">
        <v>12</v>
      </c>
      <c r="M4033" t="b">
        <v>0</v>
      </c>
      <c r="N4033" t="s">
        <v>8269</v>
      </c>
      <c r="O4033">
        <f t="shared" si="315"/>
        <v>11</v>
      </c>
      <c r="P4033">
        <f t="shared" si="316"/>
        <v>51.67</v>
      </c>
      <c r="Q4033" s="10" t="s">
        <v>8315</v>
      </c>
      <c r="R4033" t="s">
        <v>8316</v>
      </c>
      <c r="S4033" s="15">
        <f t="shared" si="317"/>
        <v>41983.752847222218</v>
      </c>
      <c r="T4033" s="15">
        <f t="shared" si="318"/>
        <v>42014.140972222223</v>
      </c>
      <c r="U4033">
        <f t="shared" si="314"/>
        <v>2014</v>
      </c>
    </row>
    <row r="4034" spans="1:21" ht="60" hidden="1" x14ac:dyDescent="0.25">
      <c r="A4034">
        <v>3976</v>
      </c>
      <c r="B4034" s="3" t="s">
        <v>3973</v>
      </c>
      <c r="C4034" s="3" t="s">
        <v>8083</v>
      </c>
      <c r="D4034" s="6">
        <v>1300</v>
      </c>
      <c r="E4034" s="8">
        <v>620</v>
      </c>
      <c r="F4034" t="s">
        <v>8220</v>
      </c>
      <c r="G4034" t="s">
        <v>8223</v>
      </c>
      <c r="H4034" t="s">
        <v>8245</v>
      </c>
      <c r="I4034">
        <v>1406876400</v>
      </c>
      <c r="J4034">
        <v>1405024561</v>
      </c>
      <c r="K4034" t="b">
        <v>0</v>
      </c>
      <c r="L4034">
        <v>10</v>
      </c>
      <c r="M4034" t="b">
        <v>0</v>
      </c>
      <c r="N4034" t="s">
        <v>8269</v>
      </c>
      <c r="O4034">
        <f t="shared" si="315"/>
        <v>48</v>
      </c>
      <c r="P4034">
        <f t="shared" si="316"/>
        <v>62</v>
      </c>
      <c r="Q4034" s="10" t="s">
        <v>8315</v>
      </c>
      <c r="R4034" t="s">
        <v>8316</v>
      </c>
      <c r="S4034" s="15">
        <f t="shared" si="317"/>
        <v>41830.858344907407</v>
      </c>
      <c r="T4034" s="15">
        <f t="shared" si="318"/>
        <v>41852.291666666664</v>
      </c>
      <c r="U4034">
        <f t="shared" si="314"/>
        <v>2014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ref="U4035:U4098" si="319">YEAR(S4035)</f>
        <v>2016</v>
      </c>
    </row>
    <row r="4036" spans="1:21" ht="45" hidden="1" x14ac:dyDescent="0.25">
      <c r="A4036">
        <v>2905</v>
      </c>
      <c r="B4036" s="3" t="s">
        <v>2905</v>
      </c>
      <c r="C4036" s="3" t="s">
        <v>7015</v>
      </c>
      <c r="D4036" s="6">
        <v>3500</v>
      </c>
      <c r="E4036" s="8">
        <v>622</v>
      </c>
      <c r="F4036" t="s">
        <v>8220</v>
      </c>
      <c r="G4036" t="s">
        <v>8223</v>
      </c>
      <c r="H4036" t="s">
        <v>8245</v>
      </c>
      <c r="I4036">
        <v>1473211313</v>
      </c>
      <c r="J4036">
        <v>1472001713</v>
      </c>
      <c r="K4036" t="b">
        <v>0</v>
      </c>
      <c r="L4036">
        <v>17</v>
      </c>
      <c r="M4036" t="b">
        <v>0</v>
      </c>
      <c r="N4036" t="s">
        <v>8269</v>
      </c>
      <c r="O4036">
        <f t="shared" si="315"/>
        <v>18</v>
      </c>
      <c r="P4036">
        <f t="shared" si="316"/>
        <v>36.590000000000003</v>
      </c>
      <c r="Q4036" s="10" t="s">
        <v>8315</v>
      </c>
      <c r="R4036" t="s">
        <v>8316</v>
      </c>
      <c r="S4036" s="15">
        <f t="shared" si="317"/>
        <v>42606.056863425925</v>
      </c>
      <c r="T4036" s="15">
        <f t="shared" si="318"/>
        <v>42620.056863425925</v>
      </c>
      <c r="U4036">
        <f t="shared" si="319"/>
        <v>2016</v>
      </c>
    </row>
    <row r="4037" spans="1:21" ht="45" hidden="1" x14ac:dyDescent="0.25">
      <c r="A4037">
        <v>2896</v>
      </c>
      <c r="B4037" s="3" t="s">
        <v>2896</v>
      </c>
      <c r="C4037" s="3" t="s">
        <v>7006</v>
      </c>
      <c r="D4037" s="6">
        <v>3000</v>
      </c>
      <c r="E4037" s="8">
        <v>625</v>
      </c>
      <c r="F4037" t="s">
        <v>8220</v>
      </c>
      <c r="G4037" t="s">
        <v>8223</v>
      </c>
      <c r="H4037" t="s">
        <v>8245</v>
      </c>
      <c r="I4037">
        <v>1481522400</v>
      </c>
      <c r="J4037">
        <v>1480283321</v>
      </c>
      <c r="K4037" t="b">
        <v>0</v>
      </c>
      <c r="L4037">
        <v>12</v>
      </c>
      <c r="M4037" t="b">
        <v>0</v>
      </c>
      <c r="N4037" t="s">
        <v>8269</v>
      </c>
      <c r="O4037">
        <f t="shared" si="315"/>
        <v>21</v>
      </c>
      <c r="P4037">
        <f t="shared" si="316"/>
        <v>52.08</v>
      </c>
      <c r="Q4037" s="10" t="s">
        <v>8315</v>
      </c>
      <c r="R4037" t="s">
        <v>8316</v>
      </c>
      <c r="S4037" s="15">
        <f t="shared" si="317"/>
        <v>42701.908807870372</v>
      </c>
      <c r="T4037" s="15">
        <f t="shared" si="318"/>
        <v>42716.25</v>
      </c>
      <c r="U4037">
        <f t="shared" si="319"/>
        <v>2016</v>
      </c>
    </row>
    <row r="4038" spans="1:21" ht="60" hidden="1" x14ac:dyDescent="0.25">
      <c r="A4038">
        <v>3958</v>
      </c>
      <c r="B4038" s="3" t="s">
        <v>3955</v>
      </c>
      <c r="C4038" s="3" t="s">
        <v>8065</v>
      </c>
      <c r="D4038" s="6">
        <v>2000</v>
      </c>
      <c r="E4038" s="8">
        <v>641</v>
      </c>
      <c r="F4038" t="s">
        <v>8220</v>
      </c>
      <c r="G4038" t="s">
        <v>8223</v>
      </c>
      <c r="H4038" t="s">
        <v>8245</v>
      </c>
      <c r="I4038">
        <v>1406988000</v>
      </c>
      <c r="J4038">
        <v>1403822912</v>
      </c>
      <c r="K4038" t="b">
        <v>0</v>
      </c>
      <c r="L4038">
        <v>16</v>
      </c>
      <c r="M4038" t="b">
        <v>0</v>
      </c>
      <c r="N4038" t="s">
        <v>8269</v>
      </c>
      <c r="O4038">
        <f t="shared" si="315"/>
        <v>32</v>
      </c>
      <c r="P4038">
        <f t="shared" si="316"/>
        <v>40.06</v>
      </c>
      <c r="Q4038" s="10" t="s">
        <v>8315</v>
      </c>
      <c r="R4038" t="s">
        <v>8316</v>
      </c>
      <c r="S4038" s="15">
        <f t="shared" si="317"/>
        <v>41816.950370370374</v>
      </c>
      <c r="T4038" s="15">
        <f t="shared" si="318"/>
        <v>41853.583333333336</v>
      </c>
      <c r="U4038">
        <f t="shared" si="319"/>
        <v>2014</v>
      </c>
    </row>
    <row r="4039" spans="1:21" ht="60" hidden="1" x14ac:dyDescent="0.25">
      <c r="A4039">
        <v>3985</v>
      </c>
      <c r="B4039" s="3" t="s">
        <v>3981</v>
      </c>
      <c r="C4039" s="3" t="s">
        <v>8091</v>
      </c>
      <c r="D4039" s="6">
        <v>2000</v>
      </c>
      <c r="E4039" s="8">
        <v>641</v>
      </c>
      <c r="F4039" t="s">
        <v>8220</v>
      </c>
      <c r="G4039" t="s">
        <v>8223</v>
      </c>
      <c r="H4039" t="s">
        <v>8245</v>
      </c>
      <c r="I4039">
        <v>1456002300</v>
      </c>
      <c r="J4039">
        <v>1454173120</v>
      </c>
      <c r="K4039" t="b">
        <v>0</v>
      </c>
      <c r="L4039">
        <v>19</v>
      </c>
      <c r="M4039" t="b">
        <v>0</v>
      </c>
      <c r="N4039" t="s">
        <v>8269</v>
      </c>
      <c r="O4039">
        <f t="shared" si="315"/>
        <v>32</v>
      </c>
      <c r="P4039">
        <f t="shared" si="316"/>
        <v>33.74</v>
      </c>
      <c r="Q4039" s="10" t="s">
        <v>8315</v>
      </c>
      <c r="R4039" t="s">
        <v>8316</v>
      </c>
      <c r="S4039" s="15">
        <f t="shared" si="317"/>
        <v>42399.707407407404</v>
      </c>
      <c r="T4039" s="15">
        <f t="shared" si="318"/>
        <v>42420.878472222219</v>
      </c>
      <c r="U4039">
        <f t="shared" si="319"/>
        <v>2016</v>
      </c>
    </row>
    <row r="4040" spans="1:21" ht="60" hidden="1" x14ac:dyDescent="0.25">
      <c r="A4040">
        <v>2877</v>
      </c>
      <c r="B4040" s="3" t="s">
        <v>2877</v>
      </c>
      <c r="C4040" s="3" t="s">
        <v>6987</v>
      </c>
      <c r="D4040" s="6">
        <v>6000</v>
      </c>
      <c r="E4040" s="8">
        <v>650</v>
      </c>
      <c r="F4040" t="s">
        <v>8220</v>
      </c>
      <c r="G4040" t="s">
        <v>8223</v>
      </c>
      <c r="H4040" t="s">
        <v>8245</v>
      </c>
      <c r="I4040">
        <v>1480525200</v>
      </c>
      <c r="J4040">
        <v>1477781724</v>
      </c>
      <c r="K4040" t="b">
        <v>0</v>
      </c>
      <c r="L4040">
        <v>6</v>
      </c>
      <c r="M4040" t="b">
        <v>0</v>
      </c>
      <c r="N4040" t="s">
        <v>8269</v>
      </c>
      <c r="O4040">
        <f t="shared" si="315"/>
        <v>11</v>
      </c>
      <c r="P4040">
        <f t="shared" si="316"/>
        <v>108.33</v>
      </c>
      <c r="Q4040" s="10" t="s">
        <v>8315</v>
      </c>
      <c r="R4040" t="s">
        <v>8316</v>
      </c>
      <c r="S4040" s="15">
        <f t="shared" si="317"/>
        <v>42672.955138888887</v>
      </c>
      <c r="T4040" s="15">
        <f t="shared" si="318"/>
        <v>42704.708333333328</v>
      </c>
      <c r="U4040">
        <f t="shared" si="319"/>
        <v>2016</v>
      </c>
    </row>
    <row r="4041" spans="1:21" ht="60" hidden="1" x14ac:dyDescent="0.25">
      <c r="A4041">
        <v>3928</v>
      </c>
      <c r="B4041" s="3" t="s">
        <v>3925</v>
      </c>
      <c r="C4041" s="3" t="s">
        <v>8036</v>
      </c>
      <c r="D4041" s="6">
        <v>5000</v>
      </c>
      <c r="E4041" s="8">
        <v>651</v>
      </c>
      <c r="F4041" t="s">
        <v>8220</v>
      </c>
      <c r="G4041" t="s">
        <v>8223</v>
      </c>
      <c r="H4041" t="s">
        <v>8245</v>
      </c>
      <c r="I4041">
        <v>1444971540</v>
      </c>
      <c r="J4041">
        <v>1442593427</v>
      </c>
      <c r="K4041" t="b">
        <v>0</v>
      </c>
      <c r="L4041">
        <v>7</v>
      </c>
      <c r="M4041" t="b">
        <v>0</v>
      </c>
      <c r="N4041" t="s">
        <v>8269</v>
      </c>
      <c r="O4041">
        <f t="shared" si="315"/>
        <v>13</v>
      </c>
      <c r="P4041">
        <f t="shared" si="316"/>
        <v>93</v>
      </c>
      <c r="Q4041" s="10" t="s">
        <v>8315</v>
      </c>
      <c r="R4041" t="s">
        <v>8316</v>
      </c>
      <c r="S4041" s="15">
        <f t="shared" si="317"/>
        <v>42265.683182870373</v>
      </c>
      <c r="T4041" s="15">
        <f t="shared" si="318"/>
        <v>42293.207638888889</v>
      </c>
      <c r="U4041">
        <f t="shared" si="319"/>
        <v>2015</v>
      </c>
    </row>
    <row r="4042" spans="1:21" ht="60" hidden="1" x14ac:dyDescent="0.25">
      <c r="A4042">
        <v>2911</v>
      </c>
      <c r="B4042" s="3" t="s">
        <v>2911</v>
      </c>
      <c r="C4042" s="3" t="s">
        <v>7021</v>
      </c>
      <c r="D4042" s="6">
        <v>1800</v>
      </c>
      <c r="E4042" s="8">
        <v>657</v>
      </c>
      <c r="F4042" t="s">
        <v>8220</v>
      </c>
      <c r="G4042" t="s">
        <v>8223</v>
      </c>
      <c r="H4042" t="s">
        <v>8245</v>
      </c>
      <c r="I4042">
        <v>1435429626</v>
      </c>
      <c r="J4042">
        <v>1431973626</v>
      </c>
      <c r="K4042" t="b">
        <v>0</v>
      </c>
      <c r="L4042">
        <v>14</v>
      </c>
      <c r="M4042" t="b">
        <v>0</v>
      </c>
      <c r="N4042" t="s">
        <v>8269</v>
      </c>
      <c r="O4042">
        <f t="shared" si="315"/>
        <v>37</v>
      </c>
      <c r="P4042">
        <f t="shared" si="316"/>
        <v>46.93</v>
      </c>
      <c r="Q4042" s="10" t="s">
        <v>8315</v>
      </c>
      <c r="R4042" t="s">
        <v>8316</v>
      </c>
      <c r="S4042" s="15">
        <f t="shared" si="317"/>
        <v>42142.768819444449</v>
      </c>
      <c r="T4042" s="15">
        <f t="shared" si="318"/>
        <v>42182.768819444449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5" hidden="1" x14ac:dyDescent="0.25">
      <c r="A4044">
        <v>3998</v>
      </c>
      <c r="B4044" s="3" t="s">
        <v>3994</v>
      </c>
      <c r="C4044" s="3" t="s">
        <v>8104</v>
      </c>
      <c r="D4044" s="6">
        <v>1250</v>
      </c>
      <c r="E4044" s="8">
        <v>715</v>
      </c>
      <c r="F4044" t="s">
        <v>8220</v>
      </c>
      <c r="G4044" t="s">
        <v>8223</v>
      </c>
      <c r="H4044" t="s">
        <v>8245</v>
      </c>
      <c r="I4044">
        <v>1427580426</v>
      </c>
      <c r="J4044">
        <v>1424992026</v>
      </c>
      <c r="K4044" t="b">
        <v>0</v>
      </c>
      <c r="L4044">
        <v>12</v>
      </c>
      <c r="M4044" t="b">
        <v>0</v>
      </c>
      <c r="N4044" t="s">
        <v>8269</v>
      </c>
      <c r="O4044">
        <f t="shared" si="315"/>
        <v>57</v>
      </c>
      <c r="P4044">
        <f t="shared" si="316"/>
        <v>59.58</v>
      </c>
      <c r="Q4044" s="10" t="s">
        <v>8315</v>
      </c>
      <c r="R4044" t="s">
        <v>8316</v>
      </c>
      <c r="S4044" s="15">
        <f t="shared" si="317"/>
        <v>42061.963263888887</v>
      </c>
      <c r="T4044" s="15">
        <f t="shared" si="318"/>
        <v>42091.921597222223</v>
      </c>
      <c r="U4044">
        <f t="shared" si="319"/>
        <v>2015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5" hidden="1" x14ac:dyDescent="0.25">
      <c r="A4046">
        <v>4094</v>
      </c>
      <c r="B4046" s="3" t="s">
        <v>4090</v>
      </c>
      <c r="C4046" s="3" t="s">
        <v>8197</v>
      </c>
      <c r="D4046" s="6">
        <v>2000</v>
      </c>
      <c r="E4046" s="8">
        <v>730</v>
      </c>
      <c r="F4046" t="s">
        <v>8220</v>
      </c>
      <c r="G4046" t="s">
        <v>8223</v>
      </c>
      <c r="H4046" t="s">
        <v>8245</v>
      </c>
      <c r="I4046">
        <v>1413953940</v>
      </c>
      <c r="J4046">
        <v>1410141900</v>
      </c>
      <c r="K4046" t="b">
        <v>0</v>
      </c>
      <c r="L4046">
        <v>8</v>
      </c>
      <c r="M4046" t="b">
        <v>0</v>
      </c>
      <c r="N4046" t="s">
        <v>8269</v>
      </c>
      <c r="O4046">
        <f t="shared" si="315"/>
        <v>37</v>
      </c>
      <c r="P4046">
        <f t="shared" si="316"/>
        <v>91.25</v>
      </c>
      <c r="Q4046" s="10" t="s">
        <v>8315</v>
      </c>
      <c r="R4046" t="s">
        <v>8316</v>
      </c>
      <c r="S4046" s="15">
        <f t="shared" si="317"/>
        <v>41890.086805555555</v>
      </c>
      <c r="T4046" s="15">
        <f t="shared" si="318"/>
        <v>41934.207638888889</v>
      </c>
      <c r="U4046">
        <f t="shared" si="319"/>
        <v>2014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2870</v>
      </c>
      <c r="B4048" s="3" t="s">
        <v>2870</v>
      </c>
      <c r="C4048" s="3" t="s">
        <v>6980</v>
      </c>
      <c r="D4048" s="6">
        <v>5000</v>
      </c>
      <c r="E4048" s="8">
        <v>750</v>
      </c>
      <c r="F4048" t="s">
        <v>8220</v>
      </c>
      <c r="G4048" t="s">
        <v>8223</v>
      </c>
      <c r="H4048" t="s">
        <v>8245</v>
      </c>
      <c r="I4048">
        <v>1400301165</v>
      </c>
      <c r="J4048">
        <v>1397709165</v>
      </c>
      <c r="K4048" t="b">
        <v>0</v>
      </c>
      <c r="L4048">
        <v>9</v>
      </c>
      <c r="M4048" t="b">
        <v>0</v>
      </c>
      <c r="N4048" t="s">
        <v>8269</v>
      </c>
      <c r="O4048">
        <f t="shared" si="315"/>
        <v>15</v>
      </c>
      <c r="P4048">
        <f t="shared" si="316"/>
        <v>83.33</v>
      </c>
      <c r="Q4048" s="10" t="s">
        <v>8315</v>
      </c>
      <c r="R4048" t="s">
        <v>8316</v>
      </c>
      <c r="S4048" s="15">
        <f t="shared" si="317"/>
        <v>41746.189409722225</v>
      </c>
      <c r="T4048" s="15">
        <f t="shared" si="318"/>
        <v>41776.189409722225</v>
      </c>
      <c r="U4048">
        <f t="shared" si="319"/>
        <v>2014</v>
      </c>
    </row>
    <row r="4049" spans="1:21" ht="60" hidden="1" x14ac:dyDescent="0.25">
      <c r="A4049">
        <v>4083</v>
      </c>
      <c r="B4049" s="3" t="s">
        <v>4079</v>
      </c>
      <c r="C4049" s="3" t="s">
        <v>8186</v>
      </c>
      <c r="D4049" s="6">
        <v>3500</v>
      </c>
      <c r="E4049" s="8">
        <v>759</v>
      </c>
      <c r="F4049" t="s">
        <v>8220</v>
      </c>
      <c r="G4049" t="s">
        <v>8223</v>
      </c>
      <c r="H4049" t="s">
        <v>8245</v>
      </c>
      <c r="I4049">
        <v>1452795416</v>
      </c>
      <c r="J4049">
        <v>1450203416</v>
      </c>
      <c r="K4049" t="b">
        <v>0</v>
      </c>
      <c r="L4049">
        <v>6</v>
      </c>
      <c r="M4049" t="b">
        <v>0</v>
      </c>
      <c r="N4049" t="s">
        <v>8269</v>
      </c>
      <c r="O4049">
        <f t="shared" si="315"/>
        <v>22</v>
      </c>
      <c r="P4049">
        <f t="shared" si="316"/>
        <v>126.5</v>
      </c>
      <c r="Q4049" s="10" t="s">
        <v>8315</v>
      </c>
      <c r="R4049" t="s">
        <v>8316</v>
      </c>
      <c r="S4049" s="15">
        <f t="shared" si="317"/>
        <v>42353.761759259258</v>
      </c>
      <c r="T4049" s="15">
        <f t="shared" si="318"/>
        <v>42383.761759259258</v>
      </c>
      <c r="U4049">
        <f t="shared" si="319"/>
        <v>2015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4056</v>
      </c>
      <c r="B4051" s="3" t="s">
        <v>4052</v>
      </c>
      <c r="C4051" s="3" t="s">
        <v>8160</v>
      </c>
      <c r="D4051" s="6">
        <v>1500</v>
      </c>
      <c r="E4051" s="8">
        <v>795</v>
      </c>
      <c r="F4051" t="s">
        <v>8220</v>
      </c>
      <c r="G4051" t="s">
        <v>8223</v>
      </c>
      <c r="H4051" t="s">
        <v>8245</v>
      </c>
      <c r="I4051">
        <v>1467575940</v>
      </c>
      <c r="J4051">
        <v>1465856639</v>
      </c>
      <c r="K4051" t="b">
        <v>0</v>
      </c>
      <c r="L4051">
        <v>9</v>
      </c>
      <c r="M4051" t="b">
        <v>0</v>
      </c>
      <c r="N4051" t="s">
        <v>8269</v>
      </c>
      <c r="O4051">
        <f t="shared" si="315"/>
        <v>53</v>
      </c>
      <c r="P4051">
        <f t="shared" si="316"/>
        <v>88.33</v>
      </c>
      <c r="Q4051" s="10" t="s">
        <v>8315</v>
      </c>
      <c r="R4051" t="s">
        <v>8316</v>
      </c>
      <c r="S4051" s="15">
        <f t="shared" si="317"/>
        <v>42534.933321759265</v>
      </c>
      <c r="T4051" s="15">
        <f t="shared" si="318"/>
        <v>42554.832638888889</v>
      </c>
      <c r="U4051">
        <f t="shared" si="319"/>
        <v>2016</v>
      </c>
    </row>
    <row r="4052" spans="1:21" ht="60" hidden="1" x14ac:dyDescent="0.25">
      <c r="A4052">
        <v>3845</v>
      </c>
      <c r="B4052" s="3" t="s">
        <v>3842</v>
      </c>
      <c r="C4052" s="3" t="s">
        <v>7954</v>
      </c>
      <c r="D4052" s="6">
        <v>40000</v>
      </c>
      <c r="E4052" s="8">
        <v>842</v>
      </c>
      <c r="F4052" t="s">
        <v>8220</v>
      </c>
      <c r="G4052" t="s">
        <v>8223</v>
      </c>
      <c r="H4052" t="s">
        <v>8245</v>
      </c>
      <c r="I4052">
        <v>1443711774</v>
      </c>
      <c r="J4052">
        <v>1441119774</v>
      </c>
      <c r="K4052" t="b">
        <v>1</v>
      </c>
      <c r="L4052">
        <v>12</v>
      </c>
      <c r="M4052" t="b">
        <v>0</v>
      </c>
      <c r="N4052" t="s">
        <v>8269</v>
      </c>
      <c r="O4052">
        <f t="shared" si="315"/>
        <v>2</v>
      </c>
      <c r="P4052">
        <f t="shared" si="316"/>
        <v>70.17</v>
      </c>
      <c r="Q4052" s="10" t="s">
        <v>8315</v>
      </c>
      <c r="R4052" t="s">
        <v>8316</v>
      </c>
      <c r="S4052" s="15">
        <f t="shared" si="317"/>
        <v>42248.627013888887</v>
      </c>
      <c r="T4052" s="15">
        <f t="shared" si="318"/>
        <v>42278.627013888887</v>
      </c>
      <c r="U4052">
        <f t="shared" si="319"/>
        <v>2015</v>
      </c>
    </row>
    <row r="4053" spans="1:21" ht="60" hidden="1" x14ac:dyDescent="0.25">
      <c r="A4053">
        <v>3841</v>
      </c>
      <c r="B4053" s="3" t="s">
        <v>3838</v>
      </c>
      <c r="C4053" s="3" t="s">
        <v>7950</v>
      </c>
      <c r="D4053" s="6">
        <v>10000</v>
      </c>
      <c r="E4053" s="8">
        <v>872</v>
      </c>
      <c r="F4053" t="s">
        <v>8220</v>
      </c>
      <c r="G4053" t="s">
        <v>8223</v>
      </c>
      <c r="H4053" t="s">
        <v>8245</v>
      </c>
      <c r="I4053">
        <v>1405882287</v>
      </c>
      <c r="J4053">
        <v>1400698287</v>
      </c>
      <c r="K4053" t="b">
        <v>1</v>
      </c>
      <c r="L4053">
        <v>34</v>
      </c>
      <c r="M4053" t="b">
        <v>0</v>
      </c>
      <c r="N4053" t="s">
        <v>8269</v>
      </c>
      <c r="O4053">
        <f t="shared" si="315"/>
        <v>9</v>
      </c>
      <c r="P4053">
        <f t="shared" si="316"/>
        <v>25.65</v>
      </c>
      <c r="Q4053" s="10" t="s">
        <v>8315</v>
      </c>
      <c r="R4053" t="s">
        <v>8316</v>
      </c>
      <c r="S4053" s="15">
        <f t="shared" si="317"/>
        <v>41780.785729166666</v>
      </c>
      <c r="T4053" s="15">
        <f t="shared" si="318"/>
        <v>41840.785729166666</v>
      </c>
      <c r="U4053">
        <f t="shared" si="319"/>
        <v>2014</v>
      </c>
    </row>
    <row r="4054" spans="1:21" ht="60" hidden="1" x14ac:dyDescent="0.25">
      <c r="A4054">
        <v>2873</v>
      </c>
      <c r="B4054" s="3" t="s">
        <v>2873</v>
      </c>
      <c r="C4054" s="3" t="s">
        <v>6983</v>
      </c>
      <c r="D4054" s="6">
        <v>2500</v>
      </c>
      <c r="E4054" s="8">
        <v>953</v>
      </c>
      <c r="F4054" t="s">
        <v>8220</v>
      </c>
      <c r="G4054" t="s">
        <v>8223</v>
      </c>
      <c r="H4054" t="s">
        <v>8245</v>
      </c>
      <c r="I4054">
        <v>1422473831</v>
      </c>
      <c r="J4054">
        <v>1419881831</v>
      </c>
      <c r="K4054" t="b">
        <v>0</v>
      </c>
      <c r="L4054">
        <v>8</v>
      </c>
      <c r="M4054" t="b">
        <v>0</v>
      </c>
      <c r="N4054" t="s">
        <v>8269</v>
      </c>
      <c r="O4054">
        <f t="shared" si="315"/>
        <v>38</v>
      </c>
      <c r="P4054">
        <f t="shared" si="316"/>
        <v>119.13</v>
      </c>
      <c r="Q4054" s="10" t="s">
        <v>8315</v>
      </c>
      <c r="R4054" t="s">
        <v>8316</v>
      </c>
      <c r="S4054" s="15">
        <f t="shared" si="317"/>
        <v>42002.817488425921</v>
      </c>
      <c r="T4054" s="15">
        <f t="shared" si="318"/>
        <v>42032.817488425921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3913</v>
      </c>
      <c r="B4056" s="3" t="s">
        <v>3910</v>
      </c>
      <c r="C4056" s="3" t="s">
        <v>8021</v>
      </c>
      <c r="D4056" s="6">
        <v>10000</v>
      </c>
      <c r="E4056" s="8">
        <v>1000</v>
      </c>
      <c r="F4056" t="s">
        <v>8220</v>
      </c>
      <c r="G4056" t="s">
        <v>8223</v>
      </c>
      <c r="H4056" t="s">
        <v>8245</v>
      </c>
      <c r="I4056">
        <v>1448863449</v>
      </c>
      <c r="J4056">
        <v>1446267849</v>
      </c>
      <c r="K4056" t="b">
        <v>0</v>
      </c>
      <c r="L4056">
        <v>7</v>
      </c>
      <c r="M4056" t="b">
        <v>0</v>
      </c>
      <c r="N4056" t="s">
        <v>8269</v>
      </c>
      <c r="O4056">
        <f t="shared" si="315"/>
        <v>10</v>
      </c>
      <c r="P4056">
        <f t="shared" si="316"/>
        <v>142.86000000000001</v>
      </c>
      <c r="Q4056" s="10" t="s">
        <v>8315</v>
      </c>
      <c r="R4056" t="s">
        <v>8316</v>
      </c>
      <c r="S4056" s="15">
        <f t="shared" si="317"/>
        <v>42308.211215277777</v>
      </c>
      <c r="T4056" s="15">
        <f t="shared" si="318"/>
        <v>42338.252881944441</v>
      </c>
      <c r="U4056">
        <f t="shared" si="319"/>
        <v>2015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3860</v>
      </c>
      <c r="B4058" s="3" t="s">
        <v>3857</v>
      </c>
      <c r="C4058" s="3" t="s">
        <v>7969</v>
      </c>
      <c r="D4058" s="6">
        <v>6000</v>
      </c>
      <c r="E4058" s="8">
        <v>1060</v>
      </c>
      <c r="F4058" t="s">
        <v>8220</v>
      </c>
      <c r="G4058" t="s">
        <v>8223</v>
      </c>
      <c r="H4058" t="s">
        <v>8245</v>
      </c>
      <c r="I4058">
        <v>1407858710</v>
      </c>
      <c r="J4058">
        <v>1405266710</v>
      </c>
      <c r="K4058" t="b">
        <v>0</v>
      </c>
      <c r="L4058">
        <v>13</v>
      </c>
      <c r="M4058" t="b">
        <v>0</v>
      </c>
      <c r="N4058" t="s">
        <v>8269</v>
      </c>
      <c r="O4058">
        <f t="shared" si="315"/>
        <v>18</v>
      </c>
      <c r="P4058">
        <f t="shared" si="316"/>
        <v>81.540000000000006</v>
      </c>
      <c r="Q4058" s="10" t="s">
        <v>8315</v>
      </c>
      <c r="R4058" t="s">
        <v>8316</v>
      </c>
      <c r="S4058" s="15">
        <f t="shared" si="317"/>
        <v>41833.660995370366</v>
      </c>
      <c r="T4058" s="15">
        <f t="shared" si="318"/>
        <v>41863.660995370366</v>
      </c>
      <c r="U4058">
        <f t="shared" si="319"/>
        <v>2014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60" hidden="1" x14ac:dyDescent="0.25">
      <c r="A4060">
        <v>3843</v>
      </c>
      <c r="B4060" s="3" t="s">
        <v>3840</v>
      </c>
      <c r="C4060" s="3" t="s">
        <v>7952</v>
      </c>
      <c r="D4060" s="6">
        <v>5000</v>
      </c>
      <c r="E4060" s="8">
        <v>1065</v>
      </c>
      <c r="F4060" t="s">
        <v>8220</v>
      </c>
      <c r="G4060" t="s">
        <v>8223</v>
      </c>
      <c r="H4060" t="s">
        <v>8245</v>
      </c>
      <c r="I4060">
        <v>1401587064</v>
      </c>
      <c r="J4060">
        <v>1399427064</v>
      </c>
      <c r="K4060" t="b">
        <v>1</v>
      </c>
      <c r="L4060">
        <v>19</v>
      </c>
      <c r="M4060" t="b">
        <v>0</v>
      </c>
      <c r="N4060" t="s">
        <v>8269</v>
      </c>
      <c r="O4060">
        <f t="shared" si="315"/>
        <v>21</v>
      </c>
      <c r="P4060">
        <f t="shared" si="316"/>
        <v>56.05</v>
      </c>
      <c r="Q4060" s="10" t="s">
        <v>8315</v>
      </c>
      <c r="R4060" t="s">
        <v>8316</v>
      </c>
      <c r="S4060" s="15">
        <f t="shared" si="317"/>
        <v>41766.072500000002</v>
      </c>
      <c r="T4060" s="15">
        <f t="shared" si="318"/>
        <v>41791.072500000002</v>
      </c>
      <c r="U4060">
        <f t="shared" si="319"/>
        <v>2014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ref="O4061:O4115" si="320">ROUND(E4061/D4061*100,0)</f>
        <v>3</v>
      </c>
      <c r="P4061">
        <f t="shared" ref="P4061:P4115" si="321">IFERROR(ROUND(E4061/L4061,2),0)</f>
        <v>35.71</v>
      </c>
      <c r="Q4061" s="10" t="s">
        <v>8315</v>
      </c>
      <c r="R4061" t="s">
        <v>8316</v>
      </c>
      <c r="S4061" s="15">
        <f t="shared" ref="S4061:S4115" si="322">(((J4061/60)/60)/24)+DATE(1970,1,1)</f>
        <v>41866.640648148146</v>
      </c>
      <c r="T4061" s="15">
        <f t="shared" ref="T4061:T4115" si="323">(((I4061/60)/60)/24)+DATE(1970,1,1)</f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0" t="s">
        <v>8315</v>
      </c>
      <c r="R4062" t="s">
        <v>8316</v>
      </c>
      <c r="S4062" s="15">
        <f t="shared" si="322"/>
        <v>41779.695092592592</v>
      </c>
      <c r="T4062" s="15">
        <f t="shared" si="323"/>
        <v>41813.666666666664</v>
      </c>
      <c r="U4062">
        <f t="shared" si="319"/>
        <v>2014</v>
      </c>
    </row>
    <row r="4063" spans="1:21" ht="60" hidden="1" x14ac:dyDescent="0.25">
      <c r="A4063">
        <v>3933</v>
      </c>
      <c r="B4063" s="3" t="s">
        <v>3930</v>
      </c>
      <c r="C4063" s="3" t="s">
        <v>8041</v>
      </c>
      <c r="D4063" s="6">
        <v>7000</v>
      </c>
      <c r="E4063" s="8">
        <v>1102</v>
      </c>
      <c r="F4063" t="s">
        <v>8220</v>
      </c>
      <c r="G4063" t="s">
        <v>8223</v>
      </c>
      <c r="H4063" t="s">
        <v>8245</v>
      </c>
      <c r="I4063">
        <v>1468716180</v>
      </c>
      <c r="J4063">
        <v>1466205262</v>
      </c>
      <c r="K4063" t="b">
        <v>0</v>
      </c>
      <c r="L4063">
        <v>12</v>
      </c>
      <c r="M4063" t="b">
        <v>0</v>
      </c>
      <c r="N4063" t="s">
        <v>8269</v>
      </c>
      <c r="O4063">
        <f t="shared" si="320"/>
        <v>16</v>
      </c>
      <c r="P4063">
        <f t="shared" si="321"/>
        <v>91.83</v>
      </c>
      <c r="Q4063" s="10" t="s">
        <v>8315</v>
      </c>
      <c r="R4063" t="s">
        <v>8316</v>
      </c>
      <c r="S4063" s="15">
        <f t="shared" si="322"/>
        <v>42538.968310185184</v>
      </c>
      <c r="T4063" s="15">
        <f t="shared" si="323"/>
        <v>42568.029861111107</v>
      </c>
      <c r="U4063">
        <f t="shared" si="319"/>
        <v>2016</v>
      </c>
    </row>
    <row r="4064" spans="1:21" ht="60" hidden="1" x14ac:dyDescent="0.25">
      <c r="A4064">
        <v>4052</v>
      </c>
      <c r="B4064" s="3" t="s">
        <v>4048</v>
      </c>
      <c r="C4064" s="3" t="s">
        <v>8156</v>
      </c>
      <c r="D4064" s="6">
        <v>3000</v>
      </c>
      <c r="E4064" s="8">
        <v>1126</v>
      </c>
      <c r="F4064" t="s">
        <v>8220</v>
      </c>
      <c r="G4064" t="s">
        <v>8223</v>
      </c>
      <c r="H4064" t="s">
        <v>8245</v>
      </c>
      <c r="I4064">
        <v>1413234316</v>
      </c>
      <c r="J4064">
        <v>1408050316</v>
      </c>
      <c r="K4064" t="b">
        <v>0</v>
      </c>
      <c r="L4064">
        <v>13</v>
      </c>
      <c r="M4064" t="b">
        <v>0</v>
      </c>
      <c r="N4064" t="s">
        <v>8269</v>
      </c>
      <c r="O4064">
        <f t="shared" si="320"/>
        <v>38</v>
      </c>
      <c r="P4064">
        <f t="shared" si="321"/>
        <v>86.62</v>
      </c>
      <c r="Q4064" s="10" t="s">
        <v>8315</v>
      </c>
      <c r="R4064" t="s">
        <v>8316</v>
      </c>
      <c r="S4064" s="15">
        <f t="shared" si="322"/>
        <v>41865.878657407404</v>
      </c>
      <c r="T4064" s="15">
        <f t="shared" si="323"/>
        <v>41925.878657407404</v>
      </c>
      <c r="U4064">
        <f t="shared" si="319"/>
        <v>2014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0" t="s">
        <v>8315</v>
      </c>
      <c r="R4065" t="s">
        <v>8316</v>
      </c>
      <c r="S4065" s="15">
        <f t="shared" si="322"/>
        <v>41787.681527777779</v>
      </c>
      <c r="T4065" s="15">
        <f t="shared" si="323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0" t="s">
        <v>8315</v>
      </c>
      <c r="R4066" t="s">
        <v>8316</v>
      </c>
      <c r="S4066" s="15">
        <f t="shared" si="322"/>
        <v>42093.588263888887</v>
      </c>
      <c r="T4066" s="15">
        <f t="shared" si="323"/>
        <v>42123.588263888887</v>
      </c>
      <c r="U4066">
        <f t="shared" si="319"/>
        <v>2015</v>
      </c>
    </row>
    <row r="4067" spans="1:21" ht="45" hidden="1" x14ac:dyDescent="0.25">
      <c r="A4067">
        <v>2889</v>
      </c>
      <c r="B4067" s="3" t="s">
        <v>2889</v>
      </c>
      <c r="C4067" s="3" t="s">
        <v>6999</v>
      </c>
      <c r="D4067" s="6">
        <v>3000</v>
      </c>
      <c r="E4067" s="8">
        <v>1142</v>
      </c>
      <c r="F4067" t="s">
        <v>8220</v>
      </c>
      <c r="G4067" t="s">
        <v>8223</v>
      </c>
      <c r="H4067" t="s">
        <v>8245</v>
      </c>
      <c r="I4067">
        <v>1409344985</v>
      </c>
      <c r="J4067">
        <v>1406752985</v>
      </c>
      <c r="K4067" t="b">
        <v>0</v>
      </c>
      <c r="L4067">
        <v>14</v>
      </c>
      <c r="M4067" t="b">
        <v>0</v>
      </c>
      <c r="N4067" t="s">
        <v>8269</v>
      </c>
      <c r="O4067">
        <f t="shared" si="320"/>
        <v>38</v>
      </c>
      <c r="P4067">
        <f t="shared" si="321"/>
        <v>81.569999999999993</v>
      </c>
      <c r="Q4067" s="10" t="s">
        <v>8315</v>
      </c>
      <c r="R4067" t="s">
        <v>8316</v>
      </c>
      <c r="S4067" s="15">
        <f t="shared" si="322"/>
        <v>41850.863252314812</v>
      </c>
      <c r="T4067" s="15">
        <f t="shared" si="323"/>
        <v>41880.863252314812</v>
      </c>
      <c r="U4067">
        <f t="shared" si="319"/>
        <v>2014</v>
      </c>
    </row>
    <row r="4068" spans="1:21" ht="45" hidden="1" x14ac:dyDescent="0.25">
      <c r="A4068">
        <v>3999</v>
      </c>
      <c r="B4068" s="3" t="s">
        <v>3995</v>
      </c>
      <c r="C4068" s="3" t="s">
        <v>8105</v>
      </c>
      <c r="D4068" s="6">
        <v>7000</v>
      </c>
      <c r="E4068" s="8">
        <v>1156</v>
      </c>
      <c r="F4068" t="s">
        <v>8220</v>
      </c>
      <c r="G4068" t="s">
        <v>8223</v>
      </c>
      <c r="H4068" t="s">
        <v>8245</v>
      </c>
      <c r="I4068">
        <v>1409514709</v>
      </c>
      <c r="J4068">
        <v>1406058798</v>
      </c>
      <c r="K4068" t="b">
        <v>0</v>
      </c>
      <c r="L4068">
        <v>14</v>
      </c>
      <c r="M4068" t="b">
        <v>0</v>
      </c>
      <c r="N4068" t="s">
        <v>8269</v>
      </c>
      <c r="O4068">
        <f t="shared" si="320"/>
        <v>17</v>
      </c>
      <c r="P4068">
        <f t="shared" si="321"/>
        <v>82.57</v>
      </c>
      <c r="Q4068" s="10" t="s">
        <v>8315</v>
      </c>
      <c r="R4068" t="s">
        <v>8316</v>
      </c>
      <c r="S4068" s="15">
        <f t="shared" si="322"/>
        <v>41842.828680555554</v>
      </c>
      <c r="T4068" s="15">
        <f t="shared" si="323"/>
        <v>41882.827650462961</v>
      </c>
      <c r="U4068">
        <f t="shared" si="319"/>
        <v>2014</v>
      </c>
    </row>
    <row r="4069" spans="1:21" ht="45" hidden="1" x14ac:dyDescent="0.25">
      <c r="A4069">
        <v>3981</v>
      </c>
      <c r="B4069" s="3" t="s">
        <v>3358</v>
      </c>
      <c r="C4069" s="3" t="s">
        <v>7469</v>
      </c>
      <c r="D4069" s="6">
        <v>30000</v>
      </c>
      <c r="E4069" s="8">
        <v>1225</v>
      </c>
      <c r="F4069" t="s">
        <v>8220</v>
      </c>
      <c r="G4069" t="s">
        <v>8223</v>
      </c>
      <c r="H4069" t="s">
        <v>8245</v>
      </c>
      <c r="I4069">
        <v>1468729149</v>
      </c>
      <c r="J4069">
        <v>1463545149</v>
      </c>
      <c r="K4069" t="b">
        <v>0</v>
      </c>
      <c r="L4069">
        <v>7</v>
      </c>
      <c r="M4069" t="b">
        <v>0</v>
      </c>
      <c r="N4069" t="s">
        <v>8269</v>
      </c>
      <c r="O4069">
        <f t="shared" si="320"/>
        <v>4</v>
      </c>
      <c r="P4069">
        <f t="shared" si="321"/>
        <v>175</v>
      </c>
      <c r="Q4069" s="10" t="s">
        <v>8315</v>
      </c>
      <c r="R4069" t="s">
        <v>8316</v>
      </c>
      <c r="S4069" s="15">
        <f t="shared" si="322"/>
        <v>42508.179965277777</v>
      </c>
      <c r="T4069" s="15">
        <f t="shared" si="323"/>
        <v>42568.179965277777</v>
      </c>
      <c r="U4069">
        <f t="shared" si="319"/>
        <v>2016</v>
      </c>
    </row>
    <row r="4070" spans="1:21" ht="60" hidden="1" x14ac:dyDescent="0.25">
      <c r="A4070">
        <v>3977</v>
      </c>
      <c r="B4070" s="3" t="s">
        <v>3974</v>
      </c>
      <c r="C4070" s="3" t="s">
        <v>8084</v>
      </c>
      <c r="D4070" s="6">
        <v>90000</v>
      </c>
      <c r="E4070" s="8">
        <v>1305</v>
      </c>
      <c r="F4070" t="s">
        <v>8220</v>
      </c>
      <c r="G4070" t="s">
        <v>8223</v>
      </c>
      <c r="H4070" t="s">
        <v>8245</v>
      </c>
      <c r="I4070">
        <v>1469213732</v>
      </c>
      <c r="J4070">
        <v>1466621732</v>
      </c>
      <c r="K4070" t="b">
        <v>0</v>
      </c>
      <c r="L4070">
        <v>6</v>
      </c>
      <c r="M4070" t="b">
        <v>0</v>
      </c>
      <c r="N4070" t="s">
        <v>8269</v>
      </c>
      <c r="O4070">
        <f t="shared" si="320"/>
        <v>1</v>
      </c>
      <c r="P4070">
        <f t="shared" si="321"/>
        <v>217.5</v>
      </c>
      <c r="Q4070" s="10" t="s">
        <v>8315</v>
      </c>
      <c r="R4070" t="s">
        <v>8316</v>
      </c>
      <c r="S4070" s="15">
        <f t="shared" si="322"/>
        <v>42543.788564814815</v>
      </c>
      <c r="T4070" s="15">
        <f t="shared" si="323"/>
        <v>42573.788564814815</v>
      </c>
      <c r="U4070">
        <f t="shared" si="319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0" t="s">
        <v>8315</v>
      </c>
      <c r="R4071" t="s">
        <v>8316</v>
      </c>
      <c r="S4071" s="15">
        <f t="shared" si="322"/>
        <v>42022.661527777775</v>
      </c>
      <c r="T4071" s="15">
        <f t="shared" si="323"/>
        <v>42063.5</v>
      </c>
      <c r="U4071">
        <f t="shared" si="319"/>
        <v>2015</v>
      </c>
    </row>
    <row r="4072" spans="1:21" ht="60" hidden="1" x14ac:dyDescent="0.25">
      <c r="A4072">
        <v>4077</v>
      </c>
      <c r="B4072" s="3" t="s">
        <v>4073</v>
      </c>
      <c r="C4072" s="3" t="s">
        <v>8180</v>
      </c>
      <c r="D4072" s="6">
        <v>15000</v>
      </c>
      <c r="E4072" s="8">
        <v>1335</v>
      </c>
      <c r="F4072" t="s">
        <v>8220</v>
      </c>
      <c r="G4072" t="s">
        <v>8223</v>
      </c>
      <c r="H4072" t="s">
        <v>8245</v>
      </c>
      <c r="I4072">
        <v>1482339794</v>
      </c>
      <c r="J4072">
        <v>1479747794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9</v>
      </c>
      <c r="P4072">
        <f t="shared" si="321"/>
        <v>222.5</v>
      </c>
      <c r="Q4072" s="10" t="s">
        <v>8315</v>
      </c>
      <c r="R4072" t="s">
        <v>8316</v>
      </c>
      <c r="S4072" s="15">
        <f t="shared" si="322"/>
        <v>42695.7105787037</v>
      </c>
      <c r="T4072" s="15">
        <f t="shared" si="323"/>
        <v>42725.7105787037</v>
      </c>
      <c r="U4072">
        <f t="shared" si="319"/>
        <v>2016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0" t="s">
        <v>8315</v>
      </c>
      <c r="R4073" t="s">
        <v>8316</v>
      </c>
      <c r="S4073" s="15">
        <f t="shared" si="322"/>
        <v>42700.804756944446</v>
      </c>
      <c r="T4073" s="15">
        <f t="shared" si="323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0" t="s">
        <v>8315</v>
      </c>
      <c r="R4074" t="s">
        <v>8316</v>
      </c>
      <c r="S4074" s="15">
        <f t="shared" si="322"/>
        <v>41812.77443287037</v>
      </c>
      <c r="T4074" s="15">
        <f t="shared" si="323"/>
        <v>41872.77443287037</v>
      </c>
      <c r="U4074">
        <f t="shared" si="319"/>
        <v>2014</v>
      </c>
    </row>
    <row r="4075" spans="1:21" ht="45" hidden="1" x14ac:dyDescent="0.25">
      <c r="A4075">
        <v>2918</v>
      </c>
      <c r="B4075" s="3" t="s">
        <v>2918</v>
      </c>
      <c r="C4075" s="3" t="s">
        <v>7028</v>
      </c>
      <c r="D4075" s="6">
        <v>5000</v>
      </c>
      <c r="E4075" s="8">
        <v>1362</v>
      </c>
      <c r="F4075" t="s">
        <v>8220</v>
      </c>
      <c r="G4075" t="s">
        <v>8223</v>
      </c>
      <c r="H4075" t="s">
        <v>8245</v>
      </c>
      <c r="I4075">
        <v>1446131207</v>
      </c>
      <c r="J4075">
        <v>1443712007</v>
      </c>
      <c r="K4075" t="b">
        <v>0</v>
      </c>
      <c r="L4075">
        <v>20</v>
      </c>
      <c r="M4075" t="b">
        <v>0</v>
      </c>
      <c r="N4075" t="s">
        <v>8269</v>
      </c>
      <c r="O4075">
        <f t="shared" si="320"/>
        <v>27</v>
      </c>
      <c r="P4075">
        <f t="shared" si="321"/>
        <v>68.099999999999994</v>
      </c>
      <c r="Q4075" s="10" t="s">
        <v>8315</v>
      </c>
      <c r="R4075" t="s">
        <v>8316</v>
      </c>
      <c r="S4075" s="15">
        <f t="shared" si="322"/>
        <v>42278.629710648151</v>
      </c>
      <c r="T4075" s="15">
        <f t="shared" si="323"/>
        <v>42306.629710648151</v>
      </c>
      <c r="U4075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0" t="s">
        <v>8315</v>
      </c>
      <c r="R4076" t="s">
        <v>8316</v>
      </c>
      <c r="S4076" s="15">
        <f t="shared" si="322"/>
        <v>42283.552951388891</v>
      </c>
      <c r="T4076" s="15">
        <f t="shared" si="323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0" t="s">
        <v>8315</v>
      </c>
      <c r="R4077" t="s">
        <v>8316</v>
      </c>
      <c r="S4077" s="15">
        <f t="shared" si="322"/>
        <v>41779.045937499999</v>
      </c>
      <c r="T4077" s="15">
        <f t="shared" si="323"/>
        <v>41820.727777777778</v>
      </c>
      <c r="U4077">
        <f t="shared" si="319"/>
        <v>2014</v>
      </c>
    </row>
    <row r="4078" spans="1:21" ht="45" hidden="1" x14ac:dyDescent="0.25">
      <c r="A4078">
        <v>3847</v>
      </c>
      <c r="B4078" s="3" t="s">
        <v>3844</v>
      </c>
      <c r="C4078" s="3" t="s">
        <v>7956</v>
      </c>
      <c r="D4078" s="6">
        <v>10500</v>
      </c>
      <c r="E4078" s="8">
        <v>1697</v>
      </c>
      <c r="F4078" t="s">
        <v>8220</v>
      </c>
      <c r="G4078" t="s">
        <v>8223</v>
      </c>
      <c r="H4078" t="s">
        <v>8245</v>
      </c>
      <c r="I4078">
        <v>1437283391</v>
      </c>
      <c r="J4078">
        <v>1433395391</v>
      </c>
      <c r="K4078" t="b">
        <v>1</v>
      </c>
      <c r="L4078">
        <v>9</v>
      </c>
      <c r="M4078" t="b">
        <v>0</v>
      </c>
      <c r="N4078" t="s">
        <v>8269</v>
      </c>
      <c r="O4078">
        <f t="shared" si="320"/>
        <v>16</v>
      </c>
      <c r="P4078">
        <f t="shared" si="321"/>
        <v>188.56</v>
      </c>
      <c r="Q4078" s="10" t="s">
        <v>8315</v>
      </c>
      <c r="R4078" t="s">
        <v>8316</v>
      </c>
      <c r="S4078" s="15">
        <f t="shared" si="322"/>
        <v>42159.224432870367</v>
      </c>
      <c r="T4078" s="15">
        <f t="shared" si="323"/>
        <v>42204.224432870367</v>
      </c>
      <c r="U4078">
        <f t="shared" si="319"/>
        <v>2015</v>
      </c>
    </row>
    <row r="4079" spans="1:21" ht="45" hidden="1" x14ac:dyDescent="0.25">
      <c r="A4079">
        <v>4010</v>
      </c>
      <c r="B4079" s="3" t="s">
        <v>4006</v>
      </c>
      <c r="C4079" s="3" t="s">
        <v>8115</v>
      </c>
      <c r="D4079" s="6">
        <v>7200</v>
      </c>
      <c r="E4079" s="8">
        <v>1742</v>
      </c>
      <c r="F4079" t="s">
        <v>8220</v>
      </c>
      <c r="G4079" t="s">
        <v>8223</v>
      </c>
      <c r="H4079" t="s">
        <v>8245</v>
      </c>
      <c r="I4079">
        <v>1414348166</v>
      </c>
      <c r="J4079">
        <v>1412879366</v>
      </c>
      <c r="K4079" t="b">
        <v>0</v>
      </c>
      <c r="L4079">
        <v>38</v>
      </c>
      <c r="M4079" t="b">
        <v>0</v>
      </c>
      <c r="N4079" t="s">
        <v>8269</v>
      </c>
      <c r="O4079">
        <f t="shared" si="320"/>
        <v>24</v>
      </c>
      <c r="P4079">
        <f t="shared" si="321"/>
        <v>45.84</v>
      </c>
      <c r="Q4079" s="10" t="s">
        <v>8315</v>
      </c>
      <c r="R4079" t="s">
        <v>8316</v>
      </c>
      <c r="S4079" s="15">
        <f t="shared" si="322"/>
        <v>41921.770439814813</v>
      </c>
      <c r="T4079" s="15">
        <f t="shared" si="323"/>
        <v>41938.770439814813</v>
      </c>
      <c r="U4079">
        <f t="shared" si="319"/>
        <v>2014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0" t="s">
        <v>8315</v>
      </c>
      <c r="R4080" t="s">
        <v>8316</v>
      </c>
      <c r="S4080" s="15">
        <f t="shared" si="322"/>
        <v>42732.787523148145</v>
      </c>
      <c r="T4080" s="15">
        <f t="shared" si="323"/>
        <v>42762.787523148145</v>
      </c>
      <c r="U4080">
        <f t="shared" si="319"/>
        <v>2016</v>
      </c>
    </row>
    <row r="4081" spans="1:21" ht="45" hidden="1" x14ac:dyDescent="0.25">
      <c r="A4081">
        <v>3943</v>
      </c>
      <c r="B4081" s="3" t="s">
        <v>3940</v>
      </c>
      <c r="C4081" s="3" t="s">
        <v>8051</v>
      </c>
      <c r="D4081" s="6">
        <v>5000</v>
      </c>
      <c r="E4081" s="8">
        <v>1782</v>
      </c>
      <c r="F4081" t="s">
        <v>8220</v>
      </c>
      <c r="G4081" t="s">
        <v>8223</v>
      </c>
      <c r="H4081" t="s">
        <v>8245</v>
      </c>
      <c r="I4081">
        <v>1446483000</v>
      </c>
      <c r="J4081">
        <v>1443811268</v>
      </c>
      <c r="K4081" t="b">
        <v>0</v>
      </c>
      <c r="L4081">
        <v>13</v>
      </c>
      <c r="M4081" t="b">
        <v>0</v>
      </c>
      <c r="N4081" t="s">
        <v>8269</v>
      </c>
      <c r="O4081">
        <f t="shared" si="320"/>
        <v>36</v>
      </c>
      <c r="P4081">
        <f t="shared" si="321"/>
        <v>137.08000000000001</v>
      </c>
      <c r="Q4081" s="10" t="s">
        <v>8315</v>
      </c>
      <c r="R4081" t="s">
        <v>8316</v>
      </c>
      <c r="S4081" s="15">
        <f t="shared" si="322"/>
        <v>42279.778564814813</v>
      </c>
      <c r="T4081" s="15">
        <f t="shared" si="323"/>
        <v>42310.701388888891</v>
      </c>
      <c r="U4081">
        <f t="shared" si="319"/>
        <v>2015</v>
      </c>
    </row>
    <row r="4082" spans="1:21" ht="30" hidden="1" x14ac:dyDescent="0.25">
      <c r="A4082">
        <v>3854</v>
      </c>
      <c r="B4082" s="3" t="s">
        <v>3851</v>
      </c>
      <c r="C4082" s="3" t="s">
        <v>7963</v>
      </c>
      <c r="D4082" s="6">
        <v>11000</v>
      </c>
      <c r="E4082" s="8">
        <v>1788</v>
      </c>
      <c r="F4082" t="s">
        <v>8220</v>
      </c>
      <c r="G4082" t="s">
        <v>8223</v>
      </c>
      <c r="H4082" t="s">
        <v>8245</v>
      </c>
      <c r="I4082">
        <v>1431206058</v>
      </c>
      <c r="J4082">
        <v>1428614058</v>
      </c>
      <c r="K4082" t="b">
        <v>0</v>
      </c>
      <c r="L4082">
        <v>20</v>
      </c>
      <c r="M4082" t="b">
        <v>0</v>
      </c>
      <c r="N4082" t="s">
        <v>8269</v>
      </c>
      <c r="O4082">
        <f t="shared" si="320"/>
        <v>16</v>
      </c>
      <c r="P4082">
        <f t="shared" si="321"/>
        <v>89.4</v>
      </c>
      <c r="Q4082" s="10" t="s">
        <v>8315</v>
      </c>
      <c r="R4082" t="s">
        <v>8316</v>
      </c>
      <c r="S4082" s="15">
        <f t="shared" si="322"/>
        <v>42103.884930555556</v>
      </c>
      <c r="T4082" s="15">
        <f t="shared" si="323"/>
        <v>42133.884930555556</v>
      </c>
      <c r="U4082">
        <f t="shared" si="319"/>
        <v>2015</v>
      </c>
    </row>
    <row r="4083" spans="1:21" ht="45" hidden="1" x14ac:dyDescent="0.25">
      <c r="A4083">
        <v>3728</v>
      </c>
      <c r="B4083" s="3" t="s">
        <v>3725</v>
      </c>
      <c r="C4083" s="3" t="s">
        <v>7838</v>
      </c>
      <c r="D4083" s="6">
        <v>20000</v>
      </c>
      <c r="E4083" s="8">
        <v>1862</v>
      </c>
      <c r="F4083" t="s">
        <v>8220</v>
      </c>
      <c r="G4083" t="s">
        <v>8223</v>
      </c>
      <c r="H4083" t="s">
        <v>8245</v>
      </c>
      <c r="I4083">
        <v>1439957176</v>
      </c>
      <c r="J4083">
        <v>1437365176</v>
      </c>
      <c r="K4083" t="b">
        <v>0</v>
      </c>
      <c r="L4083">
        <v>31</v>
      </c>
      <c r="M4083" t="b">
        <v>0</v>
      </c>
      <c r="N4083" t="s">
        <v>8269</v>
      </c>
      <c r="O4083">
        <f t="shared" si="320"/>
        <v>9</v>
      </c>
      <c r="P4083">
        <f t="shared" si="321"/>
        <v>60.06</v>
      </c>
      <c r="Q4083" s="10" t="s">
        <v>8315</v>
      </c>
      <c r="R4083" t="s">
        <v>8316</v>
      </c>
      <c r="S4083" s="15">
        <f t="shared" si="322"/>
        <v>42205.171018518522</v>
      </c>
      <c r="T4083" s="15">
        <f t="shared" si="323"/>
        <v>42235.171018518522</v>
      </c>
      <c r="U4083">
        <f t="shared" si="319"/>
        <v>2015</v>
      </c>
    </row>
    <row r="4084" spans="1:21" ht="60" hidden="1" x14ac:dyDescent="0.25">
      <c r="A4084">
        <v>2883</v>
      </c>
      <c r="B4084" s="3" t="s">
        <v>2883</v>
      </c>
      <c r="C4084" s="3" t="s">
        <v>6993</v>
      </c>
      <c r="D4084" s="6">
        <v>10000</v>
      </c>
      <c r="E4084" s="8">
        <v>1908</v>
      </c>
      <c r="F4084" t="s">
        <v>8220</v>
      </c>
      <c r="G4084" t="s">
        <v>8223</v>
      </c>
      <c r="H4084" t="s">
        <v>8245</v>
      </c>
      <c r="I4084">
        <v>1454734740</v>
      </c>
      <c r="J4084">
        <v>1451684437</v>
      </c>
      <c r="K4084" t="b">
        <v>0</v>
      </c>
      <c r="L4084">
        <v>5</v>
      </c>
      <c r="M4084" t="b">
        <v>0</v>
      </c>
      <c r="N4084" t="s">
        <v>8269</v>
      </c>
      <c r="O4084">
        <f t="shared" si="320"/>
        <v>19</v>
      </c>
      <c r="P4084">
        <f t="shared" si="321"/>
        <v>381.6</v>
      </c>
      <c r="Q4084" s="10" t="s">
        <v>8315</v>
      </c>
      <c r="R4084" t="s">
        <v>8316</v>
      </c>
      <c r="S4084" s="15">
        <f t="shared" si="322"/>
        <v>42370.90320601852</v>
      </c>
      <c r="T4084" s="15">
        <f t="shared" si="323"/>
        <v>42406.207638888889</v>
      </c>
      <c r="U4084">
        <f t="shared" si="319"/>
        <v>2016</v>
      </c>
    </row>
    <row r="4085" spans="1:21" ht="60" hidden="1" x14ac:dyDescent="0.25">
      <c r="A4085">
        <v>2912</v>
      </c>
      <c r="B4085" s="3" t="s">
        <v>2912</v>
      </c>
      <c r="C4085" s="3" t="s">
        <v>7022</v>
      </c>
      <c r="D4085" s="6">
        <v>14440</v>
      </c>
      <c r="E4085" s="8">
        <v>2030</v>
      </c>
      <c r="F4085" t="s">
        <v>8220</v>
      </c>
      <c r="G4085" t="s">
        <v>8223</v>
      </c>
      <c r="H4085" t="s">
        <v>8245</v>
      </c>
      <c r="I4085">
        <v>1452827374</v>
      </c>
      <c r="J4085">
        <v>1450235374</v>
      </c>
      <c r="K4085" t="b">
        <v>0</v>
      </c>
      <c r="L4085">
        <v>26</v>
      </c>
      <c r="M4085" t="b">
        <v>0</v>
      </c>
      <c r="N4085" t="s">
        <v>8269</v>
      </c>
      <c r="O4085">
        <f t="shared" si="320"/>
        <v>14</v>
      </c>
      <c r="P4085">
        <f t="shared" si="321"/>
        <v>78.08</v>
      </c>
      <c r="Q4085" s="10" t="s">
        <v>8315</v>
      </c>
      <c r="R4085" t="s">
        <v>8316</v>
      </c>
      <c r="S4085" s="15">
        <f t="shared" si="322"/>
        <v>42354.131643518514</v>
      </c>
      <c r="T4085" s="15">
        <f t="shared" si="323"/>
        <v>42384.131643518514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0" t="s">
        <v>8315</v>
      </c>
      <c r="R4086" t="s">
        <v>8316</v>
      </c>
      <c r="S4086" s="15">
        <f t="shared" si="322"/>
        <v>42622.436412037037</v>
      </c>
      <c r="T4086" s="15">
        <f t="shared" si="323"/>
        <v>42652.436412037037</v>
      </c>
      <c r="U4086">
        <f t="shared" si="319"/>
        <v>2016</v>
      </c>
    </row>
    <row r="4087" spans="1:21" ht="60" hidden="1" x14ac:dyDescent="0.25">
      <c r="A4087">
        <v>3848</v>
      </c>
      <c r="B4087" s="3" t="s">
        <v>3845</v>
      </c>
      <c r="C4087" s="3" t="s">
        <v>7957</v>
      </c>
      <c r="D4087" s="6">
        <v>13000</v>
      </c>
      <c r="E4087" s="8">
        <v>2129</v>
      </c>
      <c r="F4087" t="s">
        <v>8220</v>
      </c>
      <c r="G4087" t="s">
        <v>8223</v>
      </c>
      <c r="H4087" t="s">
        <v>8245</v>
      </c>
      <c r="I4087">
        <v>1445196989</v>
      </c>
      <c r="J4087">
        <v>1442604989</v>
      </c>
      <c r="K4087" t="b">
        <v>1</v>
      </c>
      <c r="L4087">
        <v>43</v>
      </c>
      <c r="M4087" t="b">
        <v>0</v>
      </c>
      <c r="N4087" t="s">
        <v>8269</v>
      </c>
      <c r="O4087">
        <f t="shared" si="320"/>
        <v>16</v>
      </c>
      <c r="P4087">
        <f t="shared" si="321"/>
        <v>49.51</v>
      </c>
      <c r="Q4087" s="10" t="s">
        <v>8315</v>
      </c>
      <c r="R4087" t="s">
        <v>8316</v>
      </c>
      <c r="S4087" s="15">
        <f t="shared" si="322"/>
        <v>42265.817002314812</v>
      </c>
      <c r="T4087" s="15">
        <f t="shared" si="323"/>
        <v>42295.817002314812</v>
      </c>
      <c r="U4087">
        <f t="shared" si="319"/>
        <v>2015</v>
      </c>
    </row>
    <row r="4088" spans="1:21" ht="45" hidden="1" x14ac:dyDescent="0.25">
      <c r="A4088">
        <v>3924</v>
      </c>
      <c r="B4088" s="3" t="s">
        <v>3921</v>
      </c>
      <c r="C4088" s="3" t="s">
        <v>8032</v>
      </c>
      <c r="D4088" s="6">
        <v>15000</v>
      </c>
      <c r="E4088" s="8">
        <v>2290</v>
      </c>
      <c r="F4088" t="s">
        <v>8220</v>
      </c>
      <c r="G4088" t="s">
        <v>8223</v>
      </c>
      <c r="H4088" t="s">
        <v>8245</v>
      </c>
      <c r="I4088">
        <v>1403823722</v>
      </c>
      <c r="J4088">
        <v>1401231722</v>
      </c>
      <c r="K4088" t="b">
        <v>0</v>
      </c>
      <c r="L4088">
        <v>40</v>
      </c>
      <c r="M4088" t="b">
        <v>0</v>
      </c>
      <c r="N4088" t="s">
        <v>8269</v>
      </c>
      <c r="O4088">
        <f t="shared" si="320"/>
        <v>15</v>
      </c>
      <c r="P4088">
        <f t="shared" si="321"/>
        <v>57.25</v>
      </c>
      <c r="Q4088" s="10" t="s">
        <v>8315</v>
      </c>
      <c r="R4088" t="s">
        <v>8316</v>
      </c>
      <c r="S4088" s="15">
        <f t="shared" si="322"/>
        <v>41786.959745370368</v>
      </c>
      <c r="T4088" s="15">
        <f t="shared" si="323"/>
        <v>41816.959745370368</v>
      </c>
      <c r="U4088">
        <f t="shared" si="319"/>
        <v>2014</v>
      </c>
    </row>
    <row r="4089" spans="1:21" ht="45" hidden="1" x14ac:dyDescent="0.25">
      <c r="A4089">
        <v>2845</v>
      </c>
      <c r="B4089" s="3" t="s">
        <v>2845</v>
      </c>
      <c r="C4089" s="3" t="s">
        <v>6955</v>
      </c>
      <c r="D4089" s="6">
        <v>7500</v>
      </c>
      <c r="E4089" s="8">
        <v>2366</v>
      </c>
      <c r="F4089" t="s">
        <v>8220</v>
      </c>
      <c r="G4089" t="s">
        <v>8223</v>
      </c>
      <c r="H4089" t="s">
        <v>8245</v>
      </c>
      <c r="I4089">
        <v>1433723033</v>
      </c>
      <c r="J4089">
        <v>1428539033</v>
      </c>
      <c r="K4089" t="b">
        <v>0</v>
      </c>
      <c r="L4089">
        <v>39</v>
      </c>
      <c r="M4089" t="b">
        <v>0</v>
      </c>
      <c r="N4089" t="s">
        <v>8269</v>
      </c>
      <c r="O4089">
        <f t="shared" si="320"/>
        <v>32</v>
      </c>
      <c r="P4089">
        <f t="shared" si="321"/>
        <v>60.67</v>
      </c>
      <c r="Q4089" s="10" t="s">
        <v>8315</v>
      </c>
      <c r="R4089" t="s">
        <v>8316</v>
      </c>
      <c r="S4089" s="15">
        <f t="shared" si="322"/>
        <v>42103.016585648147</v>
      </c>
      <c r="T4089" s="15">
        <f t="shared" si="323"/>
        <v>42163.016585648147</v>
      </c>
      <c r="U4089">
        <f t="shared" si="319"/>
        <v>2015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0" t="s">
        <v>8315</v>
      </c>
      <c r="R4090" t="s">
        <v>8316</v>
      </c>
      <c r="S4090" s="15">
        <f t="shared" si="322"/>
        <v>41990.612546296295</v>
      </c>
      <c r="T4090" s="15">
        <f t="shared" si="323"/>
        <v>42020.434722222228</v>
      </c>
      <c r="U4090">
        <f t="shared" si="319"/>
        <v>2014</v>
      </c>
    </row>
    <row r="4091" spans="1:21" ht="45" hidden="1" x14ac:dyDescent="0.25">
      <c r="A4091">
        <v>3937</v>
      </c>
      <c r="B4091" s="3" t="s">
        <v>3934</v>
      </c>
      <c r="C4091" s="3" t="s">
        <v>8045</v>
      </c>
      <c r="D4091" s="6">
        <v>2885</v>
      </c>
      <c r="E4091" s="8">
        <v>2485</v>
      </c>
      <c r="F4091" t="s">
        <v>8220</v>
      </c>
      <c r="G4091" t="s">
        <v>8223</v>
      </c>
      <c r="H4091" t="s">
        <v>8245</v>
      </c>
      <c r="I4091">
        <v>1468249760</v>
      </c>
      <c r="J4091">
        <v>1465830560</v>
      </c>
      <c r="K4091" t="b">
        <v>0</v>
      </c>
      <c r="L4091">
        <v>10</v>
      </c>
      <c r="M4091" t="b">
        <v>0</v>
      </c>
      <c r="N4091" t="s">
        <v>8269</v>
      </c>
      <c r="O4091">
        <f t="shared" si="320"/>
        <v>86</v>
      </c>
      <c r="P4091">
        <f t="shared" si="321"/>
        <v>248.5</v>
      </c>
      <c r="Q4091" s="10" t="s">
        <v>8315</v>
      </c>
      <c r="R4091" t="s">
        <v>8316</v>
      </c>
      <c r="S4091" s="15">
        <f t="shared" si="322"/>
        <v>42534.631481481483</v>
      </c>
      <c r="T4091" s="15">
        <f t="shared" si="323"/>
        <v>42562.631481481483</v>
      </c>
      <c r="U4091">
        <f t="shared" si="319"/>
        <v>2016</v>
      </c>
    </row>
    <row r="4092" spans="1:21" ht="45" hidden="1" x14ac:dyDescent="0.25">
      <c r="A4092">
        <v>4040</v>
      </c>
      <c r="B4092" s="3" t="s">
        <v>4036</v>
      </c>
      <c r="C4092" s="3" t="s">
        <v>8144</v>
      </c>
      <c r="D4092" s="6">
        <v>8000</v>
      </c>
      <c r="E4092" s="8">
        <v>2500</v>
      </c>
      <c r="F4092" t="s">
        <v>8220</v>
      </c>
      <c r="G4092" t="s">
        <v>8223</v>
      </c>
      <c r="H4092" t="s">
        <v>8245</v>
      </c>
      <c r="I4092">
        <v>1437188400</v>
      </c>
      <c r="J4092">
        <v>1432100004</v>
      </c>
      <c r="K4092" t="b">
        <v>0</v>
      </c>
      <c r="L4092">
        <v>2</v>
      </c>
      <c r="M4092" t="b">
        <v>0</v>
      </c>
      <c r="N4092" t="s">
        <v>8269</v>
      </c>
      <c r="O4092">
        <f t="shared" si="320"/>
        <v>31</v>
      </c>
      <c r="P4092">
        <f t="shared" si="321"/>
        <v>1250</v>
      </c>
      <c r="Q4092" s="10" t="s">
        <v>8315</v>
      </c>
      <c r="R4092" t="s">
        <v>8316</v>
      </c>
      <c r="S4092" s="15">
        <f t="shared" si="322"/>
        <v>42144.231527777782</v>
      </c>
      <c r="T4092" s="15">
        <f t="shared" si="323"/>
        <v>42203.125</v>
      </c>
      <c r="U4092">
        <f t="shared" si="319"/>
        <v>2015</v>
      </c>
    </row>
    <row r="4093" spans="1:21" ht="60" hidden="1" x14ac:dyDescent="0.25">
      <c r="A4093">
        <v>3890</v>
      </c>
      <c r="B4093" s="3" t="s">
        <v>3887</v>
      </c>
      <c r="C4093" s="3" t="s">
        <v>7998</v>
      </c>
      <c r="D4093" s="6">
        <v>15000</v>
      </c>
      <c r="E4093" s="8">
        <v>2524</v>
      </c>
      <c r="F4093" t="s">
        <v>8220</v>
      </c>
      <c r="G4093" t="s">
        <v>8223</v>
      </c>
      <c r="H4093" t="s">
        <v>8245</v>
      </c>
      <c r="I4093">
        <v>1439662344</v>
      </c>
      <c r="J4093">
        <v>1434478344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17</v>
      </c>
      <c r="P4093">
        <f t="shared" si="321"/>
        <v>315.5</v>
      </c>
      <c r="Q4093" s="10" t="s">
        <v>8315</v>
      </c>
      <c r="R4093" t="s">
        <v>8316</v>
      </c>
      <c r="S4093" s="15">
        <f t="shared" si="322"/>
        <v>42171.758611111116</v>
      </c>
      <c r="T4093" s="15">
        <f t="shared" si="323"/>
        <v>42231.758611111116</v>
      </c>
      <c r="U4093">
        <f t="shared" si="319"/>
        <v>2015</v>
      </c>
    </row>
    <row r="4094" spans="1:21" ht="60" hidden="1" x14ac:dyDescent="0.25">
      <c r="A4094">
        <v>2880</v>
      </c>
      <c r="B4094" s="3" t="s">
        <v>2880</v>
      </c>
      <c r="C4094" s="3" t="s">
        <v>6990</v>
      </c>
      <c r="D4094" s="6">
        <v>12000</v>
      </c>
      <c r="E4094" s="8">
        <v>2800</v>
      </c>
      <c r="F4094" t="s">
        <v>8220</v>
      </c>
      <c r="G4094" t="s">
        <v>8223</v>
      </c>
      <c r="H4094" t="s">
        <v>8245</v>
      </c>
      <c r="I4094">
        <v>1440090300</v>
      </c>
      <c r="J4094">
        <v>1436305452</v>
      </c>
      <c r="K4094" t="b">
        <v>0</v>
      </c>
      <c r="L4094">
        <v>29</v>
      </c>
      <c r="M4094" t="b">
        <v>0</v>
      </c>
      <c r="N4094" t="s">
        <v>8269</v>
      </c>
      <c r="O4094">
        <f t="shared" si="320"/>
        <v>23</v>
      </c>
      <c r="P4094">
        <f t="shared" si="321"/>
        <v>96.55</v>
      </c>
      <c r="Q4094" s="10" t="s">
        <v>8315</v>
      </c>
      <c r="R4094" t="s">
        <v>8316</v>
      </c>
      <c r="S4094" s="15">
        <f t="shared" si="322"/>
        <v>42192.905694444446</v>
      </c>
      <c r="T4094" s="15">
        <f t="shared" si="323"/>
        <v>42236.711805555555</v>
      </c>
      <c r="U4094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0" t="s">
        <v>8315</v>
      </c>
      <c r="R4095" t="s">
        <v>8316</v>
      </c>
      <c r="S4095" s="15">
        <f t="shared" si="322"/>
        <v>42178.815891203703</v>
      </c>
      <c r="T4095" s="15">
        <f t="shared" si="323"/>
        <v>42238.815891203703</v>
      </c>
      <c r="U4095">
        <f t="shared" si="319"/>
        <v>2015</v>
      </c>
    </row>
    <row r="4096" spans="1:21" ht="45" hidden="1" x14ac:dyDescent="0.25">
      <c r="A4096">
        <v>4036</v>
      </c>
      <c r="B4096" s="3" t="s">
        <v>4032</v>
      </c>
      <c r="C4096" s="3" t="s">
        <v>7438</v>
      </c>
      <c r="D4096" s="6">
        <v>6000</v>
      </c>
      <c r="E4096" s="8">
        <v>2823</v>
      </c>
      <c r="F4096" t="s">
        <v>8220</v>
      </c>
      <c r="G4096" t="s">
        <v>8223</v>
      </c>
      <c r="H4096" t="s">
        <v>8245</v>
      </c>
      <c r="I4096">
        <v>1404253800</v>
      </c>
      <c r="J4096">
        <v>1402784964</v>
      </c>
      <c r="K4096" t="b">
        <v>0</v>
      </c>
      <c r="L4096">
        <v>17</v>
      </c>
      <c r="M4096" t="b">
        <v>0</v>
      </c>
      <c r="N4096" t="s">
        <v>8269</v>
      </c>
      <c r="O4096">
        <f t="shared" si="320"/>
        <v>47</v>
      </c>
      <c r="P4096">
        <f t="shared" si="321"/>
        <v>166.06</v>
      </c>
      <c r="Q4096" s="10" t="s">
        <v>8315</v>
      </c>
      <c r="R4096" t="s">
        <v>8316</v>
      </c>
      <c r="S4096" s="15">
        <f t="shared" si="322"/>
        <v>41804.937083333331</v>
      </c>
      <c r="T4096" s="15">
        <f t="shared" si="323"/>
        <v>41821.9375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0" t="s">
        <v>8315</v>
      </c>
      <c r="R4097" t="s">
        <v>8316</v>
      </c>
      <c r="S4097" s="15">
        <f t="shared" si="322"/>
        <v>42693.031828703708</v>
      </c>
      <c r="T4097" s="15">
        <f t="shared" si="323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21"/>
        <v>80</v>
      </c>
      <c r="Q4098" s="10" t="s">
        <v>8315</v>
      </c>
      <c r="R4098" t="s">
        <v>8316</v>
      </c>
      <c r="S4098" s="15">
        <f t="shared" si="322"/>
        <v>42750.530312499999</v>
      </c>
      <c r="T4098" s="15">
        <f t="shared" si="323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ref="U4099:U4115" si="324">YEAR(S4099)</f>
        <v>2015</v>
      </c>
    </row>
    <row r="4100" spans="1:21" ht="45" hidden="1" x14ac:dyDescent="0.25">
      <c r="A4100">
        <v>3911</v>
      </c>
      <c r="B4100" s="3" t="s">
        <v>3908</v>
      </c>
      <c r="C4100" s="3" t="s">
        <v>8019</v>
      </c>
      <c r="D4100" s="6">
        <v>8000</v>
      </c>
      <c r="E4100" s="8">
        <v>2993</v>
      </c>
      <c r="F4100" t="s">
        <v>8220</v>
      </c>
      <c r="G4100" t="s">
        <v>8223</v>
      </c>
      <c r="H4100" t="s">
        <v>8245</v>
      </c>
      <c r="I4100">
        <v>1417033777</v>
      </c>
      <c r="J4100">
        <v>1414438177</v>
      </c>
      <c r="K4100" t="b">
        <v>0</v>
      </c>
      <c r="L4100">
        <v>36</v>
      </c>
      <c r="M4100" t="b">
        <v>0</v>
      </c>
      <c r="N4100" t="s">
        <v>8269</v>
      </c>
      <c r="O4100">
        <f t="shared" si="320"/>
        <v>37</v>
      </c>
      <c r="P4100">
        <f t="shared" si="321"/>
        <v>83.14</v>
      </c>
      <c r="Q4100" s="10" t="s">
        <v>8315</v>
      </c>
      <c r="R4100" t="s">
        <v>8316</v>
      </c>
      <c r="S4100" s="15">
        <f t="shared" si="322"/>
        <v>41939.8122337963</v>
      </c>
      <c r="T4100" s="15">
        <f t="shared" si="323"/>
        <v>41969.853900462964</v>
      </c>
      <c r="U4100">
        <f t="shared" si="324"/>
        <v>2014</v>
      </c>
    </row>
    <row r="4101" spans="1:21" ht="60" hidden="1" x14ac:dyDescent="0.25">
      <c r="A4101">
        <v>4067</v>
      </c>
      <c r="B4101" s="3" t="s">
        <v>4063</v>
      </c>
      <c r="C4101" s="3" t="s">
        <v>7998</v>
      </c>
      <c r="D4101" s="6">
        <v>5000</v>
      </c>
      <c r="E4101" s="8">
        <v>3045</v>
      </c>
      <c r="F4101" t="s">
        <v>8220</v>
      </c>
      <c r="G4101" t="s">
        <v>8223</v>
      </c>
      <c r="H4101" t="s">
        <v>8245</v>
      </c>
      <c r="I4101">
        <v>1443408550</v>
      </c>
      <c r="J4101">
        <v>1439952550</v>
      </c>
      <c r="K4101" t="b">
        <v>0</v>
      </c>
      <c r="L4101">
        <v>17</v>
      </c>
      <c r="M4101" t="b">
        <v>0</v>
      </c>
      <c r="N4101" t="s">
        <v>8269</v>
      </c>
      <c r="O4101">
        <f t="shared" si="320"/>
        <v>61</v>
      </c>
      <c r="P4101">
        <f t="shared" si="321"/>
        <v>179.12</v>
      </c>
      <c r="Q4101" s="10" t="s">
        <v>8315</v>
      </c>
      <c r="R4101" t="s">
        <v>8316</v>
      </c>
      <c r="S4101" s="15">
        <f t="shared" si="322"/>
        <v>42235.117476851854</v>
      </c>
      <c r="T4101" s="15">
        <f t="shared" si="323"/>
        <v>42275.117476851854</v>
      </c>
      <c r="U4101">
        <f t="shared" si="324"/>
        <v>2015</v>
      </c>
    </row>
    <row r="4102" spans="1:21" ht="60" hidden="1" x14ac:dyDescent="0.25">
      <c r="A4102">
        <v>2900</v>
      </c>
      <c r="B4102" s="3" t="s">
        <v>2900</v>
      </c>
      <c r="C4102" s="3" t="s">
        <v>7010</v>
      </c>
      <c r="D4102" s="6">
        <v>5500</v>
      </c>
      <c r="E4102" s="8">
        <v>3405</v>
      </c>
      <c r="F4102" t="s">
        <v>8220</v>
      </c>
      <c r="G4102" t="s">
        <v>8223</v>
      </c>
      <c r="H4102" t="s">
        <v>8245</v>
      </c>
      <c r="I4102">
        <v>1407562632</v>
      </c>
      <c r="J4102">
        <v>1404970632</v>
      </c>
      <c r="K4102" t="b">
        <v>0</v>
      </c>
      <c r="L4102">
        <v>7</v>
      </c>
      <c r="M4102" t="b">
        <v>0</v>
      </c>
      <c r="N4102" t="s">
        <v>8269</v>
      </c>
      <c r="O4102">
        <f t="shared" si="320"/>
        <v>62</v>
      </c>
      <c r="P4102">
        <f t="shared" si="321"/>
        <v>486.43</v>
      </c>
      <c r="Q4102" s="10" t="s">
        <v>8315</v>
      </c>
      <c r="R4102" t="s">
        <v>8316</v>
      </c>
      <c r="S4102" s="15">
        <f t="shared" si="322"/>
        <v>41830.234166666669</v>
      </c>
      <c r="T4102" s="15">
        <f t="shared" si="323"/>
        <v>41860.234166666669</v>
      </c>
      <c r="U4102">
        <f t="shared" si="324"/>
        <v>2014</v>
      </c>
    </row>
    <row r="4103" spans="1:21" ht="60" hidden="1" x14ac:dyDescent="0.25">
      <c r="A4103">
        <v>4106</v>
      </c>
      <c r="B4103" s="3" t="s">
        <v>4102</v>
      </c>
      <c r="C4103" s="3" t="s">
        <v>8209</v>
      </c>
      <c r="D4103" s="6">
        <v>5000</v>
      </c>
      <c r="E4103" s="8">
        <v>3530</v>
      </c>
      <c r="F4103" t="s">
        <v>8220</v>
      </c>
      <c r="G4103" t="s">
        <v>8223</v>
      </c>
      <c r="H4103" t="s">
        <v>8245</v>
      </c>
      <c r="I4103">
        <v>1427936400</v>
      </c>
      <c r="J4103">
        <v>1424221866</v>
      </c>
      <c r="K4103" t="b">
        <v>0</v>
      </c>
      <c r="L4103">
        <v>33</v>
      </c>
      <c r="M4103" t="b">
        <v>0</v>
      </c>
      <c r="N4103" t="s">
        <v>8269</v>
      </c>
      <c r="O4103">
        <f t="shared" si="320"/>
        <v>71</v>
      </c>
      <c r="P4103">
        <f t="shared" si="321"/>
        <v>106.97</v>
      </c>
      <c r="Q4103" s="10" t="s">
        <v>8315</v>
      </c>
      <c r="R4103" t="s">
        <v>8316</v>
      </c>
      <c r="S4103" s="15">
        <f t="shared" si="322"/>
        <v>42053.049375000002</v>
      </c>
      <c r="T4103" s="15">
        <f t="shared" si="323"/>
        <v>42096.041666666672</v>
      </c>
      <c r="U4103">
        <f t="shared" si="324"/>
        <v>2015</v>
      </c>
    </row>
    <row r="4104" spans="1:21" ht="30" hidden="1" x14ac:dyDescent="0.25">
      <c r="A4104">
        <v>4035</v>
      </c>
      <c r="B4104" s="3" t="s">
        <v>4031</v>
      </c>
      <c r="C4104" s="3" t="s">
        <v>8140</v>
      </c>
      <c r="D4104" s="6">
        <v>10000</v>
      </c>
      <c r="E4104" s="8">
        <v>3685</v>
      </c>
      <c r="F4104" t="s">
        <v>8220</v>
      </c>
      <c r="G4104" t="s">
        <v>8223</v>
      </c>
      <c r="H4104" t="s">
        <v>8245</v>
      </c>
      <c r="I4104">
        <v>1413925887</v>
      </c>
      <c r="J4104">
        <v>1411333887</v>
      </c>
      <c r="K4104" t="b">
        <v>0</v>
      </c>
      <c r="L4104">
        <v>25</v>
      </c>
      <c r="M4104" t="b">
        <v>0</v>
      </c>
      <c r="N4104" t="s">
        <v>8269</v>
      </c>
      <c r="O4104">
        <f t="shared" si="320"/>
        <v>37</v>
      </c>
      <c r="P4104">
        <f t="shared" si="321"/>
        <v>147.4</v>
      </c>
      <c r="Q4104" s="10" t="s">
        <v>8315</v>
      </c>
      <c r="R4104" t="s">
        <v>8316</v>
      </c>
      <c r="S4104" s="15">
        <f t="shared" si="322"/>
        <v>41903.882951388885</v>
      </c>
      <c r="T4104" s="15">
        <f t="shared" si="323"/>
        <v>41933.882951388885</v>
      </c>
      <c r="U4104">
        <f t="shared" si="324"/>
        <v>2014</v>
      </c>
    </row>
    <row r="4105" spans="1:21" ht="60" hidden="1" x14ac:dyDescent="0.25">
      <c r="A4105">
        <v>3983</v>
      </c>
      <c r="B4105" s="3" t="s">
        <v>3979</v>
      </c>
      <c r="C4105" s="3" t="s">
        <v>8089</v>
      </c>
      <c r="D4105" s="6">
        <v>11140</v>
      </c>
      <c r="E4105" s="8">
        <v>3877</v>
      </c>
      <c r="F4105" t="s">
        <v>8220</v>
      </c>
      <c r="G4105" t="s">
        <v>8223</v>
      </c>
      <c r="H4105" t="s">
        <v>8245</v>
      </c>
      <c r="I4105">
        <v>1400569140</v>
      </c>
      <c r="J4105">
        <v>1397854356</v>
      </c>
      <c r="K4105" t="b">
        <v>0</v>
      </c>
      <c r="L4105">
        <v>46</v>
      </c>
      <c r="M4105" t="b">
        <v>0</v>
      </c>
      <c r="N4105" t="s">
        <v>8269</v>
      </c>
      <c r="O4105">
        <f t="shared" si="320"/>
        <v>35</v>
      </c>
      <c r="P4105">
        <f t="shared" si="321"/>
        <v>84.28</v>
      </c>
      <c r="Q4105" s="10" t="s">
        <v>8315</v>
      </c>
      <c r="R4105" t="s">
        <v>8316</v>
      </c>
      <c r="S4105" s="15">
        <f t="shared" si="322"/>
        <v>41747.86986111111</v>
      </c>
      <c r="T4105" s="15">
        <f t="shared" si="323"/>
        <v>41779.290972222225</v>
      </c>
      <c r="U4105">
        <f t="shared" si="324"/>
        <v>2014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3973</v>
      </c>
      <c r="B4108" s="3" t="s">
        <v>3970</v>
      </c>
      <c r="C4108" s="3" t="s">
        <v>8080</v>
      </c>
      <c r="D4108" s="6">
        <v>5000</v>
      </c>
      <c r="E4108" s="8">
        <v>3905</v>
      </c>
      <c r="F4108" t="s">
        <v>8220</v>
      </c>
      <c r="G4108" t="s">
        <v>8223</v>
      </c>
      <c r="H4108" t="s">
        <v>8245</v>
      </c>
      <c r="I4108">
        <v>1462766400</v>
      </c>
      <c r="J4108">
        <v>1460219110</v>
      </c>
      <c r="K4108" t="b">
        <v>0</v>
      </c>
      <c r="L4108">
        <v>37</v>
      </c>
      <c r="M4108" t="b">
        <v>0</v>
      </c>
      <c r="N4108" t="s">
        <v>8269</v>
      </c>
      <c r="O4108">
        <f t="shared" si="320"/>
        <v>78</v>
      </c>
      <c r="P4108">
        <f t="shared" si="321"/>
        <v>105.54</v>
      </c>
      <c r="Q4108" s="10" t="s">
        <v>8315</v>
      </c>
      <c r="R4108" t="s">
        <v>8316</v>
      </c>
      <c r="S4108" s="15">
        <f t="shared" si="322"/>
        <v>42469.68414351852</v>
      </c>
      <c r="T4108" s="15">
        <f t="shared" si="323"/>
        <v>42499.166666666672</v>
      </c>
      <c r="U4108">
        <f t="shared" si="324"/>
        <v>2016</v>
      </c>
    </row>
    <row r="4109" spans="1:21" ht="60" hidden="1" x14ac:dyDescent="0.25">
      <c r="A4109">
        <v>3844</v>
      </c>
      <c r="B4109" s="3" t="s">
        <v>3841</v>
      </c>
      <c r="C4109" s="3" t="s">
        <v>7953</v>
      </c>
      <c r="D4109" s="6">
        <v>9800</v>
      </c>
      <c r="E4109" s="8">
        <v>4066</v>
      </c>
      <c r="F4109" t="s">
        <v>8220</v>
      </c>
      <c r="G4109" t="s">
        <v>8223</v>
      </c>
      <c r="H4109" t="s">
        <v>8245</v>
      </c>
      <c r="I4109">
        <v>1401778740</v>
      </c>
      <c r="J4109">
        <v>1399474134</v>
      </c>
      <c r="K4109" t="b">
        <v>1</v>
      </c>
      <c r="L4109">
        <v>50</v>
      </c>
      <c r="M4109" t="b">
        <v>0</v>
      </c>
      <c r="N4109" t="s">
        <v>8269</v>
      </c>
      <c r="O4109">
        <f t="shared" si="320"/>
        <v>41</v>
      </c>
      <c r="P4109">
        <f t="shared" si="321"/>
        <v>81.319999999999993</v>
      </c>
      <c r="Q4109" s="10" t="s">
        <v>8315</v>
      </c>
      <c r="R4109" t="s">
        <v>8316</v>
      </c>
      <c r="S4109" s="15">
        <f t="shared" si="322"/>
        <v>41766.617291666669</v>
      </c>
      <c r="T4109" s="15">
        <f t="shared" si="323"/>
        <v>41793.290972222225</v>
      </c>
      <c r="U4109">
        <f t="shared" si="324"/>
        <v>2014</v>
      </c>
    </row>
    <row r="4110" spans="1:21" ht="60" hidden="1" x14ac:dyDescent="0.25">
      <c r="A4110">
        <v>2868</v>
      </c>
      <c r="B4110" s="3" t="s">
        <v>2868</v>
      </c>
      <c r="C4110" s="3" t="s">
        <v>6978</v>
      </c>
      <c r="D4110" s="6">
        <v>15000</v>
      </c>
      <c r="E4110" s="8">
        <v>6301.76</v>
      </c>
      <c r="F4110" t="s">
        <v>8220</v>
      </c>
      <c r="G4110" t="s">
        <v>8223</v>
      </c>
      <c r="H4110" t="s">
        <v>8245</v>
      </c>
      <c r="I4110">
        <v>1475697054</v>
      </c>
      <c r="J4110">
        <v>1473105054</v>
      </c>
      <c r="K4110" t="b">
        <v>0</v>
      </c>
      <c r="L4110">
        <v>60</v>
      </c>
      <c r="M4110" t="b">
        <v>0</v>
      </c>
      <c r="N4110" t="s">
        <v>8269</v>
      </c>
      <c r="O4110">
        <f t="shared" si="320"/>
        <v>42</v>
      </c>
      <c r="P4110">
        <f t="shared" si="321"/>
        <v>105.03</v>
      </c>
      <c r="Q4110" s="10" t="s">
        <v>8315</v>
      </c>
      <c r="R4110" t="s">
        <v>8316</v>
      </c>
      <c r="S4110" s="15">
        <f t="shared" si="322"/>
        <v>42618.827013888891</v>
      </c>
      <c r="T4110" s="15">
        <f t="shared" si="323"/>
        <v>42648.827013888891</v>
      </c>
      <c r="U4110">
        <f t="shared" si="324"/>
        <v>2016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60" hidden="1" x14ac:dyDescent="0.25">
      <c r="A4113">
        <v>3893</v>
      </c>
      <c r="B4113" s="3" t="s">
        <v>3890</v>
      </c>
      <c r="C4113" s="3" t="s">
        <v>8001</v>
      </c>
      <c r="D4113" s="6">
        <v>50000</v>
      </c>
      <c r="E4113" s="8">
        <v>10775</v>
      </c>
      <c r="F4113" t="s">
        <v>8220</v>
      </c>
      <c r="G4113" t="s">
        <v>8223</v>
      </c>
      <c r="H4113" t="s">
        <v>8245</v>
      </c>
      <c r="I4113">
        <v>1404194400</v>
      </c>
      <c r="J4113">
        <v>1400600840</v>
      </c>
      <c r="K4113" t="b">
        <v>0</v>
      </c>
      <c r="L4113">
        <v>84</v>
      </c>
      <c r="M4113" t="b">
        <v>0</v>
      </c>
      <c r="N4113" t="s">
        <v>8269</v>
      </c>
      <c r="O4113">
        <f t="shared" si="320"/>
        <v>22</v>
      </c>
      <c r="P4113">
        <f t="shared" si="321"/>
        <v>128.27000000000001</v>
      </c>
      <c r="Q4113" s="10" t="s">
        <v>8315</v>
      </c>
      <c r="R4113" t="s">
        <v>8316</v>
      </c>
      <c r="S4113" s="15">
        <f t="shared" si="322"/>
        <v>41779.657870370371</v>
      </c>
      <c r="T4113" s="15">
        <f t="shared" si="323"/>
        <v>41821.25</v>
      </c>
      <c r="U4113">
        <f t="shared" si="324"/>
        <v>2014</v>
      </c>
    </row>
    <row r="4114" spans="1:21" ht="98.25" hidden="1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135" hidden="1" customHeight="1" x14ac:dyDescent="0.25">
      <c r="A4115">
        <v>4022</v>
      </c>
      <c r="B4115" s="3" t="s">
        <v>4018</v>
      </c>
      <c r="C4115" s="3" t="s">
        <v>8127</v>
      </c>
      <c r="D4115" s="6">
        <v>18000</v>
      </c>
      <c r="E4115" s="8">
        <v>12521</v>
      </c>
      <c r="F4115" t="s">
        <v>8220</v>
      </c>
      <c r="G4115" t="s">
        <v>8223</v>
      </c>
      <c r="H4115" t="s">
        <v>8245</v>
      </c>
      <c r="I4115">
        <v>1422759240</v>
      </c>
      <c r="J4115">
        <v>1418824867</v>
      </c>
      <c r="K4115" t="b">
        <v>0</v>
      </c>
      <c r="L4115">
        <v>197</v>
      </c>
      <c r="M4115" t="b">
        <v>0</v>
      </c>
      <c r="N4115" t="s">
        <v>8269</v>
      </c>
      <c r="O4115">
        <f t="shared" si="320"/>
        <v>70</v>
      </c>
      <c r="P4115">
        <f t="shared" si="321"/>
        <v>63.56</v>
      </c>
      <c r="Q4115" s="10" t="s">
        <v>8315</v>
      </c>
      <c r="R4115" t="s">
        <v>8316</v>
      </c>
      <c r="S4115" s="15">
        <f t="shared" si="322"/>
        <v>41990.584108796291</v>
      </c>
      <c r="T4115" s="15">
        <f t="shared" si="323"/>
        <v>42036.120833333334</v>
      </c>
      <c r="U4115">
        <f t="shared" si="324"/>
        <v>2014</v>
      </c>
    </row>
  </sheetData>
  <autoFilter ref="A1:U4115" xr:uid="{C66D424F-7A48-484F-B805-B94A99BF57F7}">
    <filterColumn colId="3">
      <customFilters>
        <customFilter operator="lessThan" val="1000"/>
      </custom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A376E-1F4A-4BF2-A227-B9D187947423}">
  <sheetPr codeName="Sheet9"/>
  <dimension ref="A1:C14"/>
  <sheetViews>
    <sheetView workbookViewId="0">
      <selection activeCell="C14" sqref="C14"/>
    </sheetView>
  </sheetViews>
  <sheetFormatPr defaultRowHeight="15" x14ac:dyDescent="0.25"/>
  <cols>
    <col min="1" max="1" width="32.85546875" bestFit="1" customWidth="1"/>
    <col min="2" max="2" width="10" bestFit="1" customWidth="1"/>
    <col min="3" max="3" width="10.140625" bestFit="1" customWidth="1"/>
  </cols>
  <sheetData>
    <row r="1" spans="1:3" x14ac:dyDescent="0.25">
      <c r="B1" t="s">
        <v>8377</v>
      </c>
      <c r="C1" t="s">
        <v>8378</v>
      </c>
    </row>
    <row r="2" spans="1:3" x14ac:dyDescent="0.25">
      <c r="A2" t="s">
        <v>8375</v>
      </c>
      <c r="B2" s="16" t="e">
        <f>AVERAGE(#REF!)</f>
        <v>#REF!</v>
      </c>
      <c r="C2" s="17" t="e">
        <f>AVERAGE(#REF!)</f>
        <v>#REF!</v>
      </c>
    </row>
    <row r="3" spans="1:3" x14ac:dyDescent="0.25">
      <c r="A3" t="s">
        <v>8376</v>
      </c>
      <c r="B3" s="17" t="e">
        <f>MEDIAN(#REF!)</f>
        <v>#REF!</v>
      </c>
      <c r="C3" s="16" t="e">
        <f>MEDIAN(#REF!)</f>
        <v>#REF!</v>
      </c>
    </row>
    <row r="4" spans="1:3" x14ac:dyDescent="0.25">
      <c r="A4" t="s">
        <v>8381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8382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5">
      <c r="A6" t="s">
        <v>8383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5">
      <c r="A7" t="s">
        <v>8384</v>
      </c>
      <c r="B7" s="18" t="e">
        <f>B5-B6</f>
        <v>#REF!</v>
      </c>
      <c r="C7" s="18" t="e">
        <f>C5-C6</f>
        <v>#REF!</v>
      </c>
    </row>
    <row r="8" spans="1:3" ht="14.25" customHeight="1" x14ac:dyDescent="0.25">
      <c r="B8" s="17"/>
      <c r="C8" s="17"/>
    </row>
    <row r="9" spans="1:3" x14ac:dyDescent="0.25">
      <c r="A9" t="s">
        <v>8379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8380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8385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8386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5">
      <c r="A13" t="s">
        <v>8387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25">
      <c r="A14" t="s">
        <v>8388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horizontalDpi="90" verticalDpi="9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75CF5-4E54-4F1F-A23A-7AE5B0DCC870}">
  <sheetPr codeName="Sheet6"/>
  <dimension ref="A1:D6"/>
  <sheetViews>
    <sheetView zoomScale="120" zoomScaleNormal="120" workbookViewId="0">
      <selection activeCell="F6" sqref="F6"/>
    </sheetView>
  </sheetViews>
  <sheetFormatPr defaultRowHeight="15" x14ac:dyDescent="0.25"/>
  <sheetData>
    <row r="1" spans="1:4" x14ac:dyDescent="0.25">
      <c r="A1" t="s">
        <v>1</v>
      </c>
      <c r="B1" t="s">
        <v>4110</v>
      </c>
      <c r="C1" t="s">
        <v>8373</v>
      </c>
      <c r="D1" t="s">
        <v>8374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4A784-0C58-4351-B7D4-F7AFB5E87BB0}">
  <sheetPr codeName="Sheet4"/>
  <dimension ref="A1:E7"/>
  <sheetViews>
    <sheetView zoomScale="90" zoomScaleNormal="90"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3.42578125" bestFit="1" customWidth="1"/>
    <col min="8" max="8" width="5.5703125" bestFit="1" customWidth="1"/>
    <col min="9" max="9" width="11" bestFit="1" customWidth="1"/>
    <col min="10" max="10" width="6.140625" bestFit="1" customWidth="1"/>
    <col min="11" max="11" width="3.42578125" bestFit="1" customWidth="1"/>
    <col min="13" max="13" width="11.85546875" bestFit="1" customWidth="1"/>
    <col min="14" max="14" width="5.5703125" bestFit="1" customWidth="1"/>
    <col min="15" max="15" width="15" bestFit="1" customWidth="1"/>
    <col min="16" max="1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8222</v>
      </c>
      <c r="B2" t="s">
        <v>8364</v>
      </c>
    </row>
    <row r="4" spans="1:5" x14ac:dyDescent="0.25">
      <c r="A4" s="11" t="s">
        <v>8365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5805179D6C62458C326BEA94E8C301" ma:contentTypeVersion="13" ma:contentTypeDescription="Create a new document." ma:contentTypeScope="" ma:versionID="92f643853c4c530ccf091877ea45ee58">
  <xsd:schema xmlns:xsd="http://www.w3.org/2001/XMLSchema" xmlns:xs="http://www.w3.org/2001/XMLSchema" xmlns:p="http://schemas.microsoft.com/office/2006/metadata/properties" xmlns:ns3="ed069da9-9dbe-481e-a1e8-9d3f511b98e6" xmlns:ns4="c0f126ac-c03d-4860-aca9-6ca9f5827160" targetNamespace="http://schemas.microsoft.com/office/2006/metadata/properties" ma:root="true" ma:fieldsID="bdda1a973e116070443749e4c699b87e" ns3:_="" ns4:_="">
    <xsd:import namespace="ed069da9-9dbe-481e-a1e8-9d3f511b98e6"/>
    <xsd:import namespace="c0f126ac-c03d-4860-aca9-6ca9f5827160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AutoKeyPoints" minOccurs="0"/>
                <xsd:element ref="ns4:MediaServiceKeyPoints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069da9-9dbe-481e-a1e8-9d3f511b98e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f126ac-c03d-4860-aca9-6ca9f58271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8392E7B-358A-4390-AA46-F1BF3179951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3E10B9C-6D8E-4496-9C3C-9B208160BD5B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c0f126ac-c03d-4860-aca9-6ca9f5827160"/>
    <ds:schemaRef ds:uri="http://purl.org/dc/terms/"/>
    <ds:schemaRef ds:uri="http://schemas.openxmlformats.org/package/2006/metadata/core-properties"/>
    <ds:schemaRef ds:uri="ed069da9-9dbe-481e-a1e8-9d3f511b98e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3A2094F7-BAEC-4913-BF0D-2B567020138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069da9-9dbe-481e-a1e8-9d3f511b98e6"/>
    <ds:schemaRef ds:uri="c0f126ac-c03d-4860-aca9-6ca9f582716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</vt:lpstr>
      <vt:lpstr>Outcomes Based on Launch Date</vt:lpstr>
      <vt:lpstr>Theater Outcomes by Launch Date</vt:lpstr>
      <vt:lpstr>Outcomes Based on Goals.</vt:lpstr>
      <vt:lpstr>kickstarter</vt:lpstr>
      <vt:lpstr>Descriptive Statistics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Zaheer, Zohaib/Patient Financial Services</cp:lastModifiedBy>
  <dcterms:created xsi:type="dcterms:W3CDTF">2017-04-20T15:17:24Z</dcterms:created>
  <dcterms:modified xsi:type="dcterms:W3CDTF">2022-08-03T02:13:12Z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0x010100F05805179D6C62458C326BEA94E8C301</vt:lpwstr>
  </property>
</Properties>
</file>